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515" windowWidth="25170" windowHeight="3825" activeTab="1"/>
  </bookViews>
  <sheets>
    <sheet name="RedRoom (2)" sheetId="8" r:id="rId1"/>
    <sheet name="RedRoom" sheetId="3" r:id="rId2"/>
    <sheet name="RedRoom Extended" sheetId="6" r:id="rId3"/>
    <sheet name="2 Sprites per Dancer" sheetId="5" r:id="rId4"/>
    <sheet name="Scaling" sheetId="7" r:id="rId5"/>
  </sheets>
  <calcPr calcId="145621" calcMode="manual" calcOnSave="0"/>
</workbook>
</file>

<file path=xl/calcChain.xml><?xml version="1.0" encoding="utf-8"?>
<calcChain xmlns="http://schemas.openxmlformats.org/spreadsheetml/2006/main">
  <c r="Q31" i="8" l="1"/>
  <c r="K19" i="8" l="1"/>
  <c r="O27" i="8"/>
  <c r="Q30" i="8"/>
  <c r="Q32" i="8"/>
  <c r="V9" i="8"/>
  <c r="V12" i="8" s="1"/>
  <c r="U9" i="8"/>
  <c r="U12" i="8" s="1"/>
  <c r="T9" i="8"/>
  <c r="T12" i="8" s="1"/>
  <c r="S9" i="8"/>
  <c r="S12" i="8" s="1"/>
  <c r="R9" i="8"/>
  <c r="R12" i="8" s="1"/>
  <c r="Q9" i="8"/>
  <c r="Q12" i="8" s="1"/>
  <c r="W9" i="8"/>
  <c r="L9" i="8"/>
  <c r="V32" i="8" l="1"/>
  <c r="U32" i="8"/>
  <c r="T32" i="8"/>
  <c r="S32" i="8"/>
  <c r="R32" i="8"/>
  <c r="V31" i="8"/>
  <c r="U31" i="8"/>
  <c r="T31" i="8"/>
  <c r="S31" i="8"/>
  <c r="R31" i="8"/>
  <c r="V30" i="8"/>
  <c r="U30" i="8"/>
  <c r="T30" i="8"/>
  <c r="S30" i="8"/>
  <c r="R30" i="8"/>
  <c r="K33" i="8"/>
  <c r="J33" i="8"/>
  <c r="I33" i="8"/>
  <c r="H33" i="8"/>
  <c r="G33" i="8"/>
  <c r="F33" i="8"/>
  <c r="K29" i="8"/>
  <c r="J29" i="8"/>
  <c r="I29" i="8"/>
  <c r="H29" i="8"/>
  <c r="G29" i="8"/>
  <c r="F29" i="8"/>
  <c r="O35" i="8"/>
  <c r="V35" i="8" s="1"/>
  <c r="C34" i="8"/>
  <c r="K34" i="8" s="1"/>
  <c r="Q35" i="8" l="1"/>
  <c r="R35" i="8"/>
  <c r="U35" i="8"/>
  <c r="F34" i="8"/>
  <c r="G34" i="8"/>
  <c r="J34" i="8"/>
  <c r="H34" i="8"/>
  <c r="S35" i="8"/>
  <c r="I34" i="8"/>
  <c r="T35" i="8"/>
  <c r="Q22" i="8"/>
  <c r="R22" i="8"/>
  <c r="S22" i="8"/>
  <c r="T22" i="8"/>
  <c r="U22" i="8"/>
  <c r="V22" i="8"/>
  <c r="Q23" i="8"/>
  <c r="R23" i="8"/>
  <c r="S23" i="8"/>
  <c r="T23" i="8"/>
  <c r="U23" i="8"/>
  <c r="V23" i="8"/>
  <c r="Q24" i="8"/>
  <c r="R24" i="8"/>
  <c r="S24" i="8"/>
  <c r="T24" i="8"/>
  <c r="U24" i="8"/>
  <c r="V24" i="8"/>
  <c r="G9" i="8"/>
  <c r="G12" i="8" s="1"/>
  <c r="H9" i="8"/>
  <c r="H12" i="8" s="1"/>
  <c r="I9" i="8"/>
  <c r="I12" i="8" s="1"/>
  <c r="J9" i="8"/>
  <c r="J12" i="8" s="1"/>
  <c r="K9" i="8"/>
  <c r="K12" i="8" s="1"/>
  <c r="F9" i="8"/>
  <c r="F12" i="8" s="1"/>
  <c r="C42" i="8"/>
  <c r="I42" i="8" s="1"/>
  <c r="O39" i="8"/>
  <c r="C39" i="8"/>
  <c r="C26" i="8"/>
  <c r="K26" i="8" s="1"/>
  <c r="K25" i="8"/>
  <c r="J25" i="8"/>
  <c r="I25" i="8"/>
  <c r="H25" i="8"/>
  <c r="G25" i="8"/>
  <c r="F25" i="8"/>
  <c r="K21" i="8"/>
  <c r="J21" i="8"/>
  <c r="I21" i="8"/>
  <c r="H21" i="8"/>
  <c r="G21" i="8"/>
  <c r="F21" i="8"/>
  <c r="AF17" i="8"/>
  <c r="AE17" i="8"/>
  <c r="AD17" i="8"/>
  <c r="AF21" i="8" s="1"/>
  <c r="AC17" i="8"/>
  <c r="AB17" i="8"/>
  <c r="AA17" i="8"/>
  <c r="V17" i="8"/>
  <c r="U17" i="8"/>
  <c r="U18" i="8" s="1"/>
  <c r="T17" i="8"/>
  <c r="T18" i="8" s="1"/>
  <c r="S17" i="8"/>
  <c r="S18" i="8" s="1"/>
  <c r="R17" i="8"/>
  <c r="R18" i="8" s="1"/>
  <c r="Q17" i="8"/>
  <c r="K17" i="8"/>
  <c r="K41" i="8" s="1"/>
  <c r="J17" i="8"/>
  <c r="I17" i="8"/>
  <c r="H17" i="8"/>
  <c r="G17" i="8"/>
  <c r="F17" i="8"/>
  <c r="U12" i="3"/>
  <c r="W13" i="3"/>
  <c r="W11" i="3"/>
  <c r="W20" i="3"/>
  <c r="V18" i="8" l="1"/>
  <c r="V40" i="8"/>
  <c r="Q18" i="8"/>
  <c r="Q40" i="8"/>
  <c r="G59" i="8"/>
  <c r="G31" i="8"/>
  <c r="I56" i="8"/>
  <c r="I31" i="8"/>
  <c r="J41" i="8"/>
  <c r="J31" i="8"/>
  <c r="F37" i="8"/>
  <c r="F31" i="8"/>
  <c r="H56" i="8"/>
  <c r="H31" i="8"/>
  <c r="K53" i="8"/>
  <c r="K31" i="8"/>
  <c r="G50" i="8"/>
  <c r="H39" i="8"/>
  <c r="H50" i="8"/>
  <c r="R40" i="8"/>
  <c r="U38" i="8"/>
  <c r="F41" i="8"/>
  <c r="H59" i="8"/>
  <c r="F26" i="8"/>
  <c r="S27" i="8"/>
  <c r="Q39" i="8"/>
  <c r="H47" i="8"/>
  <c r="G53" i="8"/>
  <c r="G26" i="8"/>
  <c r="T27" i="8"/>
  <c r="R39" i="8"/>
  <c r="J42" i="8"/>
  <c r="F53" i="8"/>
  <c r="H26" i="8"/>
  <c r="G37" i="8"/>
  <c r="S39" i="8"/>
  <c r="K42" i="8"/>
  <c r="J56" i="8"/>
  <c r="F23" i="8"/>
  <c r="I26" i="8"/>
  <c r="H37" i="8"/>
  <c r="T39" i="8"/>
  <c r="K56" i="8"/>
  <c r="Q27" i="8"/>
  <c r="R27" i="8"/>
  <c r="AE21" i="8"/>
  <c r="AD21" i="8" s="1"/>
  <c r="G23" i="8"/>
  <c r="J26" i="8"/>
  <c r="T38" i="8"/>
  <c r="F50" i="8"/>
  <c r="F39" i="8"/>
  <c r="I59" i="8"/>
  <c r="V38" i="8"/>
  <c r="J47" i="8"/>
  <c r="I47" i="8"/>
  <c r="I37" i="8"/>
  <c r="G39" i="8"/>
  <c r="J59" i="8"/>
  <c r="H23" i="8"/>
  <c r="U27" i="8"/>
  <c r="K37" i="8"/>
  <c r="I39" i="8"/>
  <c r="U39" i="8"/>
  <c r="S40" i="8"/>
  <c r="G41" i="8"/>
  <c r="F42" i="8"/>
  <c r="J50" i="8"/>
  <c r="H53" i="8"/>
  <c r="F56" i="8"/>
  <c r="I23" i="8"/>
  <c r="V27" i="8"/>
  <c r="Q38" i="8"/>
  <c r="J39" i="8"/>
  <c r="V39" i="8"/>
  <c r="T40" i="8"/>
  <c r="H41" i="8"/>
  <c r="G42" i="8"/>
  <c r="K50" i="8"/>
  <c r="I53" i="8"/>
  <c r="G56" i="8"/>
  <c r="J23" i="8"/>
  <c r="R38" i="8"/>
  <c r="K39" i="8"/>
  <c r="U40" i="8"/>
  <c r="I41" i="8"/>
  <c r="H42" i="8"/>
  <c r="F47" i="8"/>
  <c r="J53" i="8"/>
  <c r="F59" i="8"/>
  <c r="J37" i="8"/>
  <c r="C43" i="8"/>
  <c r="K47" i="8"/>
  <c r="I50" i="8"/>
  <c r="K59" i="8"/>
  <c r="K18" i="8"/>
  <c r="K23" i="8"/>
  <c r="S38" i="8"/>
  <c r="G47" i="8"/>
  <c r="R20" i="3"/>
  <c r="AE23" i="8" l="1"/>
  <c r="I43" i="8"/>
  <c r="H43" i="8"/>
  <c r="G43" i="8"/>
  <c r="F43" i="8"/>
  <c r="F44" i="8" s="1"/>
  <c r="J43" i="8"/>
  <c r="K43" i="8"/>
  <c r="AD24" i="8"/>
  <c r="AD23" i="8"/>
  <c r="AC21" i="8"/>
  <c r="I14" i="7"/>
  <c r="I13" i="7"/>
  <c r="I12" i="7"/>
  <c r="I11" i="7"/>
  <c r="I9" i="7"/>
  <c r="C7" i="7"/>
  <c r="D7" i="7"/>
  <c r="E7" i="7"/>
  <c r="F7" i="7"/>
  <c r="G7" i="7"/>
  <c r="H7" i="7"/>
  <c r="J7" i="7"/>
  <c r="K7" i="7"/>
  <c r="L7" i="7"/>
  <c r="M7" i="7"/>
  <c r="N7" i="7"/>
  <c r="O7" i="7"/>
  <c r="P7" i="7"/>
  <c r="I7" i="7"/>
  <c r="O9" i="5"/>
  <c r="E9" i="5"/>
  <c r="G9" i="5"/>
  <c r="I9" i="5"/>
  <c r="K9" i="5"/>
  <c r="M9" i="5"/>
  <c r="Q9" i="5"/>
  <c r="S9" i="5"/>
  <c r="U9" i="5"/>
  <c r="W9" i="5"/>
  <c r="Y9" i="5"/>
  <c r="AA9" i="5"/>
  <c r="AC9" i="5"/>
  <c r="AE9" i="5"/>
  <c r="AG9" i="5"/>
  <c r="AI9" i="5"/>
  <c r="AK9" i="5"/>
  <c r="AG64" i="6"/>
  <c r="AF64" i="6"/>
  <c r="AE64" i="6"/>
  <c r="AD64" i="6"/>
  <c r="AC64" i="6"/>
  <c r="AB64" i="6"/>
  <c r="AA64" i="6"/>
  <c r="AH62" i="6"/>
  <c r="AH61" i="6"/>
  <c r="AH60" i="6"/>
  <c r="AH59" i="6"/>
  <c r="AH58" i="6"/>
  <c r="AH57" i="6"/>
  <c r="AH56" i="6"/>
  <c r="AH55" i="6"/>
  <c r="AH54" i="6"/>
  <c r="AH53" i="6"/>
  <c r="AH52" i="6"/>
  <c r="AH51" i="6"/>
  <c r="AH50" i="6"/>
  <c r="AH49" i="6"/>
  <c r="AH48" i="6"/>
  <c r="AH47" i="6"/>
  <c r="AH46" i="6"/>
  <c r="AH45" i="6"/>
  <c r="AH44" i="6"/>
  <c r="AH43" i="6"/>
  <c r="AH42" i="6"/>
  <c r="AH41" i="6"/>
  <c r="AH40" i="6"/>
  <c r="AH39" i="6"/>
  <c r="AH38" i="6"/>
  <c r="AH37" i="6"/>
  <c r="AH36" i="6"/>
  <c r="AH35" i="6"/>
  <c r="AH34" i="6"/>
  <c r="AH33" i="6"/>
  <c r="AH32" i="6"/>
  <c r="AH31" i="6"/>
  <c r="AH30" i="6"/>
  <c r="AH29" i="6"/>
  <c r="AH28" i="6"/>
  <c r="AH27" i="6"/>
  <c r="AH21" i="6"/>
  <c r="AH20" i="6"/>
  <c r="AH19" i="6"/>
  <c r="AH17" i="6"/>
  <c r="AH13" i="6"/>
  <c r="AH12" i="6"/>
  <c r="AH11" i="6"/>
  <c r="AH8" i="6"/>
  <c r="AG29" i="6"/>
  <c r="AF29" i="6"/>
  <c r="AE29" i="6"/>
  <c r="AD29" i="6"/>
  <c r="AC29" i="6"/>
  <c r="AB29" i="6"/>
  <c r="AA29" i="6"/>
  <c r="Z29" i="6"/>
  <c r="Y29" i="6"/>
  <c r="X29" i="6"/>
  <c r="W29" i="6"/>
  <c r="AG28" i="6"/>
  <c r="AF28" i="6"/>
  <c r="AE28" i="6"/>
  <c r="AD28" i="6"/>
  <c r="AC28" i="6"/>
  <c r="AB28" i="6"/>
  <c r="AA28" i="6"/>
  <c r="Z28" i="6"/>
  <c r="Y28" i="6"/>
  <c r="X28" i="6"/>
  <c r="W28" i="6"/>
  <c r="AG32" i="6"/>
  <c r="AF32" i="6"/>
  <c r="AE32" i="6"/>
  <c r="AD32" i="6"/>
  <c r="AC32" i="6"/>
  <c r="AB32" i="6"/>
  <c r="AA32" i="6"/>
  <c r="Z32" i="6"/>
  <c r="Y32" i="6"/>
  <c r="X32" i="6"/>
  <c r="W32" i="6"/>
  <c r="AG31" i="6"/>
  <c r="AF31" i="6"/>
  <c r="AE31" i="6"/>
  <c r="AD31" i="6"/>
  <c r="AC31" i="6"/>
  <c r="AB31" i="6"/>
  <c r="AA31" i="6"/>
  <c r="Z31" i="6"/>
  <c r="Y31" i="6"/>
  <c r="X31" i="6"/>
  <c r="W31" i="6"/>
  <c r="AG35" i="6"/>
  <c r="AF35" i="6"/>
  <c r="AE35" i="6"/>
  <c r="AD35" i="6"/>
  <c r="AC35" i="6"/>
  <c r="AB35" i="6"/>
  <c r="AA35" i="6"/>
  <c r="Z35" i="6"/>
  <c r="Y35" i="6"/>
  <c r="X35" i="6"/>
  <c r="W35" i="6"/>
  <c r="AG34" i="6"/>
  <c r="AF34" i="6"/>
  <c r="AE34" i="6"/>
  <c r="AD34" i="6"/>
  <c r="AC34" i="6"/>
  <c r="AB34" i="6"/>
  <c r="AA34" i="6"/>
  <c r="Z34" i="6"/>
  <c r="Y34" i="6"/>
  <c r="X34" i="6"/>
  <c r="W34" i="6"/>
  <c r="AG38" i="6"/>
  <c r="AF38" i="6"/>
  <c r="AE38" i="6"/>
  <c r="AD38" i="6"/>
  <c r="AC38" i="6"/>
  <c r="AB38" i="6"/>
  <c r="AA38" i="6"/>
  <c r="Z38" i="6"/>
  <c r="Y38" i="6"/>
  <c r="X38" i="6"/>
  <c r="W38" i="6"/>
  <c r="AG37" i="6"/>
  <c r="AF37" i="6"/>
  <c r="AE37" i="6"/>
  <c r="AD37" i="6"/>
  <c r="AC37" i="6"/>
  <c r="AB37" i="6"/>
  <c r="AA37" i="6"/>
  <c r="Z37" i="6"/>
  <c r="Y37" i="6"/>
  <c r="X37" i="6"/>
  <c r="W37" i="6"/>
  <c r="AG41" i="6"/>
  <c r="AF41" i="6"/>
  <c r="AE41" i="6"/>
  <c r="AD41" i="6"/>
  <c r="AC41" i="6"/>
  <c r="AB41" i="6"/>
  <c r="AA41" i="6"/>
  <c r="Z41" i="6"/>
  <c r="Y41" i="6"/>
  <c r="X41" i="6"/>
  <c r="W41" i="6"/>
  <c r="AG40" i="6"/>
  <c r="AF40" i="6"/>
  <c r="AE40" i="6"/>
  <c r="AD40" i="6"/>
  <c r="AC40" i="6"/>
  <c r="AB40" i="6"/>
  <c r="AA40" i="6"/>
  <c r="Z40" i="6"/>
  <c r="Y40" i="6"/>
  <c r="X40" i="6"/>
  <c r="W40" i="6"/>
  <c r="AG44" i="6"/>
  <c r="AF44" i="6"/>
  <c r="AE44" i="6"/>
  <c r="AD44" i="6"/>
  <c r="AC44" i="6"/>
  <c r="AB44" i="6"/>
  <c r="AA44" i="6"/>
  <c r="Z44" i="6"/>
  <c r="Y44" i="6"/>
  <c r="X44" i="6"/>
  <c r="W44" i="6"/>
  <c r="AG43" i="6"/>
  <c r="AF43" i="6"/>
  <c r="AE43" i="6"/>
  <c r="AD43" i="6"/>
  <c r="AC43" i="6"/>
  <c r="AB43" i="6"/>
  <c r="AA43" i="6"/>
  <c r="Z43" i="6"/>
  <c r="Y43" i="6"/>
  <c r="X43" i="6"/>
  <c r="W43" i="6"/>
  <c r="U28" i="6"/>
  <c r="U29" i="6"/>
  <c r="U31" i="6"/>
  <c r="U32" i="6"/>
  <c r="U34" i="6"/>
  <c r="U35" i="6"/>
  <c r="U37" i="6"/>
  <c r="U38" i="6"/>
  <c r="U40" i="6"/>
  <c r="U41" i="6"/>
  <c r="U43" i="6"/>
  <c r="U44" i="6"/>
  <c r="U27" i="6"/>
  <c r="AE27" i="6" s="1"/>
  <c r="U30" i="6"/>
  <c r="AG30" i="6" s="1"/>
  <c r="U33" i="6"/>
  <c r="AA33" i="6" s="1"/>
  <c r="U36" i="6"/>
  <c r="AB36" i="6" s="1"/>
  <c r="U39" i="6"/>
  <c r="AB39" i="6" s="1"/>
  <c r="U42" i="6"/>
  <c r="AG42" i="6" s="1"/>
  <c r="W46" i="6"/>
  <c r="AC27" i="6"/>
  <c r="AE30" i="6"/>
  <c r="AD30" i="6"/>
  <c r="AC30" i="6"/>
  <c r="AB30" i="6"/>
  <c r="AA30" i="6"/>
  <c r="Z30" i="6"/>
  <c r="Y30" i="6"/>
  <c r="X30" i="6"/>
  <c r="W30" i="6"/>
  <c r="AG39" i="6"/>
  <c r="AF39" i="6"/>
  <c r="AE39" i="6"/>
  <c r="AD39" i="6"/>
  <c r="AC39" i="6"/>
  <c r="AA39" i="6"/>
  <c r="Z39" i="6"/>
  <c r="Y39" i="6"/>
  <c r="X39" i="6"/>
  <c r="W39" i="6"/>
  <c r="AE42" i="6"/>
  <c r="AD42" i="6"/>
  <c r="AC42" i="6"/>
  <c r="AB42" i="6"/>
  <c r="AA42" i="6"/>
  <c r="Z42" i="6"/>
  <c r="X42" i="6"/>
  <c r="W42" i="6"/>
  <c r="AB21" i="8" l="1"/>
  <c r="AC24" i="8"/>
  <c r="AC25" i="8"/>
  <c r="AC23" i="8"/>
  <c r="X27" i="6"/>
  <c r="AF27" i="6"/>
  <c r="Y27" i="6"/>
  <c r="AG27" i="6"/>
  <c r="Z27" i="6"/>
  <c r="AA27" i="6"/>
  <c r="AB27" i="6"/>
  <c r="AD27" i="6"/>
  <c r="W27" i="6"/>
  <c r="AF30" i="6"/>
  <c r="AE33" i="6"/>
  <c r="AB33" i="6"/>
  <c r="AC33" i="6"/>
  <c r="AF33" i="6"/>
  <c r="Y33" i="6"/>
  <c r="Z33" i="6"/>
  <c r="AD33" i="6"/>
  <c r="W33" i="6"/>
  <c r="X33" i="6"/>
  <c r="AG33" i="6"/>
  <c r="AC36" i="6"/>
  <c r="AD36" i="6"/>
  <c r="AE36" i="6"/>
  <c r="AF36" i="6"/>
  <c r="AG36" i="6"/>
  <c r="Z36" i="6"/>
  <c r="AA36" i="6"/>
  <c r="W36" i="6"/>
  <c r="X36" i="6"/>
  <c r="Y36" i="6"/>
  <c r="AF42" i="6"/>
  <c r="Y42" i="6"/>
  <c r="AY49" i="6"/>
  <c r="BS27" i="6"/>
  <c r="BS26" i="6"/>
  <c r="BQ26" i="6"/>
  <c r="BS25" i="6"/>
  <c r="BQ25" i="6"/>
  <c r="BO25" i="6"/>
  <c r="BS24" i="6"/>
  <c r="BQ24" i="6"/>
  <c r="BO24" i="6"/>
  <c r="BM24" i="6"/>
  <c r="BS23" i="6"/>
  <c r="BQ23" i="6"/>
  <c r="BO23" i="6"/>
  <c r="BM23" i="6"/>
  <c r="BK23" i="6"/>
  <c r="BS22" i="6"/>
  <c r="BQ22" i="6"/>
  <c r="BO22" i="6"/>
  <c r="BM22" i="6"/>
  <c r="BK22" i="6"/>
  <c r="BI22" i="6"/>
  <c r="BS21" i="6"/>
  <c r="BQ21" i="6"/>
  <c r="BO21" i="6"/>
  <c r="BM21" i="6"/>
  <c r="BK21" i="6"/>
  <c r="BI21" i="6"/>
  <c r="BG21" i="6"/>
  <c r="BS20" i="6"/>
  <c r="BQ20" i="6"/>
  <c r="BO20" i="6"/>
  <c r="BM20" i="6"/>
  <c r="BK20" i="6"/>
  <c r="BI20" i="6"/>
  <c r="BG20" i="6"/>
  <c r="BE20" i="6"/>
  <c r="BS19" i="6"/>
  <c r="BQ19" i="6"/>
  <c r="BO19" i="6"/>
  <c r="BM19" i="6"/>
  <c r="BK19" i="6"/>
  <c r="BI19" i="6"/>
  <c r="BG19" i="6"/>
  <c r="BE19" i="6"/>
  <c r="BC19" i="6"/>
  <c r="BS18" i="6"/>
  <c r="BQ18" i="6"/>
  <c r="BO18" i="6"/>
  <c r="BM18" i="6"/>
  <c r="BK18" i="6"/>
  <c r="BI18" i="6"/>
  <c r="BG18" i="6"/>
  <c r="BE18" i="6"/>
  <c r="BC18" i="6"/>
  <c r="BA18" i="6"/>
  <c r="BS17" i="6"/>
  <c r="BQ17" i="6"/>
  <c r="BO17" i="6"/>
  <c r="BM17" i="6"/>
  <c r="BK17" i="6"/>
  <c r="BI17" i="6"/>
  <c r="BG17" i="6"/>
  <c r="BE17" i="6"/>
  <c r="BC17" i="6"/>
  <c r="BA17" i="6"/>
  <c r="AY17" i="6"/>
  <c r="AB23" i="8" l="1"/>
  <c r="AB26" i="8"/>
  <c r="AA21" i="8"/>
  <c r="AB25" i="8"/>
  <c r="AB24" i="8"/>
  <c r="L14" i="6"/>
  <c r="M14" i="6"/>
  <c r="N14" i="6"/>
  <c r="O14" i="6"/>
  <c r="P14" i="6"/>
  <c r="L10" i="6"/>
  <c r="M10" i="6"/>
  <c r="N10" i="6"/>
  <c r="O10" i="6"/>
  <c r="P10" i="6"/>
  <c r="L8" i="6"/>
  <c r="L22" i="6" s="1"/>
  <c r="M8" i="6"/>
  <c r="M54" i="6" s="1"/>
  <c r="N8" i="6"/>
  <c r="N48" i="6" s="1"/>
  <c r="O8" i="6"/>
  <c r="O60" i="6" s="1"/>
  <c r="P8" i="6"/>
  <c r="P51" i="6" s="1"/>
  <c r="AG11" i="6"/>
  <c r="AF11" i="6"/>
  <c r="AE11" i="6"/>
  <c r="AD11" i="6"/>
  <c r="AC11" i="6"/>
  <c r="AG12" i="6"/>
  <c r="AF12" i="6"/>
  <c r="AE12" i="6"/>
  <c r="AD12" i="6"/>
  <c r="AC12" i="6"/>
  <c r="AG13" i="6"/>
  <c r="AF13" i="6"/>
  <c r="AE13" i="6"/>
  <c r="AD13" i="6"/>
  <c r="AC13" i="6"/>
  <c r="AG8" i="6"/>
  <c r="AG46" i="6" s="1"/>
  <c r="AF8" i="6"/>
  <c r="AE8" i="6"/>
  <c r="AD8" i="6"/>
  <c r="AD62" i="6" s="1"/>
  <c r="AC8" i="6"/>
  <c r="AC57" i="6" s="1"/>
  <c r="U58" i="6"/>
  <c r="U55" i="6"/>
  <c r="U52" i="6"/>
  <c r="U49" i="6"/>
  <c r="U45" i="6"/>
  <c r="Z45" i="6" s="1"/>
  <c r="D23" i="6"/>
  <c r="J23" i="6" s="1"/>
  <c r="U20" i="6"/>
  <c r="D20" i="6"/>
  <c r="U17" i="6"/>
  <c r="X17" i="6" s="1"/>
  <c r="D15" i="6"/>
  <c r="G15" i="6" s="1"/>
  <c r="F14" i="6"/>
  <c r="G14" i="6"/>
  <c r="H14" i="6"/>
  <c r="I14" i="6"/>
  <c r="J14" i="6"/>
  <c r="K14" i="6"/>
  <c r="W13" i="6"/>
  <c r="X13" i="6"/>
  <c r="Y13" i="6"/>
  <c r="Z13" i="6"/>
  <c r="AA13" i="6"/>
  <c r="AB13" i="6"/>
  <c r="W12" i="6"/>
  <c r="X12" i="6"/>
  <c r="Y12" i="6"/>
  <c r="Z12" i="6"/>
  <c r="AA12" i="6"/>
  <c r="AB12" i="6"/>
  <c r="W11" i="6"/>
  <c r="X11" i="6"/>
  <c r="Y11" i="6"/>
  <c r="Z11" i="6"/>
  <c r="AA11" i="6"/>
  <c r="AB11" i="6"/>
  <c r="F10" i="6"/>
  <c r="G10" i="6"/>
  <c r="H10" i="6"/>
  <c r="I10" i="6"/>
  <c r="J10" i="6"/>
  <c r="K10" i="6"/>
  <c r="W8" i="6"/>
  <c r="W62" i="6" s="1"/>
  <c r="X8" i="6"/>
  <c r="X57" i="6" s="1"/>
  <c r="Y8" i="6"/>
  <c r="Y51" i="6" s="1"/>
  <c r="Z8" i="6"/>
  <c r="Z60" i="6" s="1"/>
  <c r="AA8" i="6"/>
  <c r="AB8" i="6"/>
  <c r="AB46" i="6" s="1"/>
  <c r="F8" i="6"/>
  <c r="G8" i="6"/>
  <c r="G54" i="6" s="1"/>
  <c r="H8" i="6"/>
  <c r="H54" i="6" s="1"/>
  <c r="I8" i="6"/>
  <c r="I57" i="6" s="1"/>
  <c r="J8" i="6"/>
  <c r="J57" i="6" s="1"/>
  <c r="K8" i="6"/>
  <c r="K60" i="6" s="1"/>
  <c r="L33" i="5"/>
  <c r="J33" i="5"/>
  <c r="H33" i="5"/>
  <c r="F33" i="5"/>
  <c r="L32" i="5"/>
  <c r="J32" i="5"/>
  <c r="H32" i="5"/>
  <c r="L31" i="5"/>
  <c r="J31" i="5"/>
  <c r="L30" i="5"/>
  <c r="AF24" i="5"/>
  <c r="AH23" i="5"/>
  <c r="AF23" i="5"/>
  <c r="AJ22" i="5"/>
  <c r="AH22" i="5"/>
  <c r="AF22" i="5"/>
  <c r="T52" i="5"/>
  <c r="S52" i="5"/>
  <c r="T50" i="5"/>
  <c r="S50" i="5"/>
  <c r="T48" i="5"/>
  <c r="S48" i="5"/>
  <c r="T47" i="5"/>
  <c r="S47" i="5"/>
  <c r="T46" i="5"/>
  <c r="S46" i="5"/>
  <c r="S44" i="5"/>
  <c r="T44" i="5"/>
  <c r="T51" i="5"/>
  <c r="T49" i="5"/>
  <c r="T45" i="5"/>
  <c r="T43" i="5"/>
  <c r="S51" i="5"/>
  <c r="S49" i="5"/>
  <c r="S45" i="5"/>
  <c r="S43" i="5"/>
  <c r="AL21" i="5"/>
  <c r="AJ21" i="5"/>
  <c r="AH21" i="5"/>
  <c r="AF21" i="5"/>
  <c r="F26" i="5"/>
  <c r="H26" i="5"/>
  <c r="H25" i="5"/>
  <c r="J26" i="5"/>
  <c r="J25" i="5"/>
  <c r="J24" i="5"/>
  <c r="L26" i="5"/>
  <c r="L25" i="5"/>
  <c r="L24" i="5"/>
  <c r="L23" i="5"/>
  <c r="T26" i="5"/>
  <c r="V26" i="5"/>
  <c r="V25" i="5"/>
  <c r="X26" i="5"/>
  <c r="X25" i="5"/>
  <c r="X24" i="5"/>
  <c r="P32" i="5"/>
  <c r="P31" i="5"/>
  <c r="P30" i="5"/>
  <c r="P29" i="5"/>
  <c r="P28" i="5"/>
  <c r="Z26" i="5"/>
  <c r="Z25" i="5"/>
  <c r="Z24" i="5"/>
  <c r="Z23" i="5"/>
  <c r="AD25" i="5"/>
  <c r="AD24" i="5"/>
  <c r="AD23" i="5"/>
  <c r="AD22" i="5"/>
  <c r="AD21" i="5"/>
  <c r="AD18" i="5"/>
  <c r="AD17" i="5"/>
  <c r="AD16" i="5"/>
  <c r="AD15" i="5"/>
  <c r="AD14" i="5"/>
  <c r="AB26" i="5"/>
  <c r="AB25" i="5"/>
  <c r="AB24" i="5"/>
  <c r="AB23" i="5"/>
  <c r="AB22" i="5"/>
  <c r="AB19" i="5"/>
  <c r="AB18" i="5"/>
  <c r="AB17" i="5"/>
  <c r="AB16" i="5"/>
  <c r="AB15" i="5"/>
  <c r="Z16" i="5"/>
  <c r="Z17" i="5"/>
  <c r="Z18" i="5"/>
  <c r="Z19" i="5"/>
  <c r="X17" i="5"/>
  <c r="X18" i="5"/>
  <c r="X19" i="5"/>
  <c r="V18" i="5"/>
  <c r="V19" i="5"/>
  <c r="P25" i="5"/>
  <c r="P24" i="5"/>
  <c r="P23" i="5"/>
  <c r="P22" i="5"/>
  <c r="P21" i="5"/>
  <c r="N26" i="5"/>
  <c r="N25" i="5"/>
  <c r="N24" i="5"/>
  <c r="N23" i="5"/>
  <c r="N22" i="5"/>
  <c r="AL14" i="5"/>
  <c r="AJ14" i="5"/>
  <c r="AH14" i="5"/>
  <c r="AF14" i="5"/>
  <c r="AH16" i="5"/>
  <c r="AJ15" i="5"/>
  <c r="AH15" i="5"/>
  <c r="AF15" i="5"/>
  <c r="T19" i="5"/>
  <c r="AA25" i="8" l="1"/>
  <c r="AA27" i="8"/>
  <c r="AA23" i="8"/>
  <c r="AA26" i="8"/>
  <c r="AA24" i="8"/>
  <c r="N15" i="6"/>
  <c r="F15" i="6"/>
  <c r="F20" i="6"/>
  <c r="M15" i="6"/>
  <c r="AG58" i="6"/>
  <c r="P15" i="6"/>
  <c r="AG21" i="6"/>
  <c r="U56" i="6"/>
  <c r="AF56" i="6" s="1"/>
  <c r="AG19" i="6"/>
  <c r="AF17" i="6"/>
  <c r="AE45" i="6"/>
  <c r="F23" i="6"/>
  <c r="AA52" i="6"/>
  <c r="Y45" i="6"/>
  <c r="N23" i="6"/>
  <c r="AB55" i="6"/>
  <c r="AG17" i="6"/>
  <c r="AG45" i="6"/>
  <c r="M23" i="6"/>
  <c r="AA45" i="6"/>
  <c r="AF45" i="6"/>
  <c r="O15" i="6"/>
  <c r="L23" i="6"/>
  <c r="X45" i="6"/>
  <c r="K23" i="6"/>
  <c r="AB48" i="6"/>
  <c r="AB62" i="6"/>
  <c r="AC17" i="6"/>
  <c r="AC45" i="6"/>
  <c r="L15" i="6"/>
  <c r="AB58" i="6"/>
  <c r="AD45" i="6"/>
  <c r="K15" i="6"/>
  <c r="I23" i="6"/>
  <c r="AD17" i="6"/>
  <c r="AG51" i="6"/>
  <c r="P23" i="6"/>
  <c r="AB60" i="6"/>
  <c r="I15" i="6"/>
  <c r="H23" i="6"/>
  <c r="U53" i="6"/>
  <c r="Z53" i="6" s="1"/>
  <c r="AE17" i="6"/>
  <c r="AG57" i="6"/>
  <c r="O23" i="6"/>
  <c r="AD51" i="6"/>
  <c r="AG52" i="6"/>
  <c r="AF58" i="6"/>
  <c r="AF21" i="6"/>
  <c r="AD19" i="6"/>
  <c r="AG49" i="6"/>
  <c r="AG55" i="6"/>
  <c r="AG60" i="6"/>
  <c r="F9" i="6"/>
  <c r="F64" i="6" s="1"/>
  <c r="AE19" i="6"/>
  <c r="AF55" i="6"/>
  <c r="M60" i="6"/>
  <c r="AE48" i="6"/>
  <c r="AF19" i="6"/>
  <c r="L60" i="6"/>
  <c r="AD48" i="6"/>
  <c r="AC20" i="6"/>
  <c r="AE58" i="6"/>
  <c r="W57" i="6"/>
  <c r="AF52" i="6"/>
  <c r="AE55" i="6"/>
  <c r="AD58" i="6"/>
  <c r="AF60" i="6"/>
  <c r="N51" i="6"/>
  <c r="AE20" i="6"/>
  <c r="AF49" i="6"/>
  <c r="AE52" i="6"/>
  <c r="AG54" i="6"/>
  <c r="AD55" i="6"/>
  <c r="AF57" i="6"/>
  <c r="AC58" i="6"/>
  <c r="AE60" i="6"/>
  <c r="AG62" i="6"/>
  <c r="M51" i="6"/>
  <c r="AC46" i="6"/>
  <c r="AC54" i="6"/>
  <c r="AC62" i="6"/>
  <c r="Z57" i="6"/>
  <c r="O51" i="6"/>
  <c r="AC21" i="6"/>
  <c r="AF20" i="6"/>
  <c r="AF46" i="6"/>
  <c r="AD52" i="6"/>
  <c r="AF54" i="6"/>
  <c r="AC55" i="6"/>
  <c r="AE57" i="6"/>
  <c r="AD60" i="6"/>
  <c r="N20" i="6"/>
  <c r="L51" i="6"/>
  <c r="Z19" i="6"/>
  <c r="AD21" i="6"/>
  <c r="AG20" i="6"/>
  <c r="AE46" i="6"/>
  <c r="AG48" i="6"/>
  <c r="AD49" i="6"/>
  <c r="AF51" i="6"/>
  <c r="AC52" i="6"/>
  <c r="AE54" i="6"/>
  <c r="AD57" i="6"/>
  <c r="AC60" i="6"/>
  <c r="AE62" i="6"/>
  <c r="M20" i="6"/>
  <c r="L54" i="6"/>
  <c r="AC51" i="6"/>
  <c r="AC48" i="6"/>
  <c r="AD20" i="6"/>
  <c r="AE49" i="6"/>
  <c r="AF62" i="6"/>
  <c r="W19" i="6"/>
  <c r="F54" i="6"/>
  <c r="AE21" i="6"/>
  <c r="AC19" i="6"/>
  <c r="AD46" i="6"/>
  <c r="AF48" i="6"/>
  <c r="AC49" i="6"/>
  <c r="AE51" i="6"/>
  <c r="AD54" i="6"/>
  <c r="L20" i="6"/>
  <c r="N60" i="6"/>
  <c r="P22" i="6"/>
  <c r="O48" i="6"/>
  <c r="P54" i="6"/>
  <c r="M12" i="6"/>
  <c r="L18" i="6"/>
  <c r="N22" i="6"/>
  <c r="M48" i="6"/>
  <c r="O54" i="6"/>
  <c r="L57" i="6"/>
  <c r="P18" i="6"/>
  <c r="P12" i="6"/>
  <c r="M57" i="6"/>
  <c r="L12" i="6"/>
  <c r="P20" i="6"/>
  <c r="M22" i="6"/>
  <c r="L48" i="6"/>
  <c r="N54" i="6"/>
  <c r="P60" i="6"/>
  <c r="P57" i="6"/>
  <c r="O18" i="6"/>
  <c r="P48" i="6"/>
  <c r="O57" i="6"/>
  <c r="O12" i="6"/>
  <c r="N18" i="6"/>
  <c r="N57" i="6"/>
  <c r="N12" i="6"/>
  <c r="M18" i="6"/>
  <c r="O22" i="6"/>
  <c r="O20" i="6"/>
  <c r="H48" i="6"/>
  <c r="Z21" i="6"/>
  <c r="Y48" i="6"/>
  <c r="Z55" i="6"/>
  <c r="Y58" i="6"/>
  <c r="Y46" i="6"/>
  <c r="W21" i="6"/>
  <c r="W48" i="6"/>
  <c r="W55" i="6"/>
  <c r="F12" i="6"/>
  <c r="H18" i="6"/>
  <c r="H57" i="6"/>
  <c r="W60" i="6"/>
  <c r="F18" i="6"/>
  <c r="F57" i="6"/>
  <c r="K18" i="6"/>
  <c r="J48" i="6"/>
  <c r="J22" i="6"/>
  <c r="K20" i="6"/>
  <c r="H22" i="6"/>
  <c r="K12" i="6"/>
  <c r="H20" i="6"/>
  <c r="J51" i="6"/>
  <c r="K57" i="6"/>
  <c r="H60" i="6"/>
  <c r="G22" i="6"/>
  <c r="U47" i="6"/>
  <c r="AG47" i="6" s="1"/>
  <c r="X49" i="6"/>
  <c r="AA51" i="6"/>
  <c r="Z52" i="6"/>
  <c r="U59" i="6"/>
  <c r="AG59" i="6" s="1"/>
  <c r="J60" i="6"/>
  <c r="Y60" i="6"/>
  <c r="J15" i="6"/>
  <c r="AB17" i="6"/>
  <c r="J18" i="6"/>
  <c r="Y19" i="6"/>
  <c r="AB20" i="6"/>
  <c r="F22" i="6"/>
  <c r="G23" i="6"/>
  <c r="W45" i="6"/>
  <c r="I48" i="6"/>
  <c r="X48" i="6"/>
  <c r="W49" i="6"/>
  <c r="K51" i="6"/>
  <c r="Z51" i="6"/>
  <c r="Y52" i="6"/>
  <c r="AB54" i="6"/>
  <c r="AA55" i="6"/>
  <c r="G57" i="6"/>
  <c r="I60" i="6"/>
  <c r="X60" i="6"/>
  <c r="I18" i="6"/>
  <c r="X19" i="6"/>
  <c r="AA20" i="6"/>
  <c r="X52" i="6"/>
  <c r="H15" i="6"/>
  <c r="Z17" i="6"/>
  <c r="J20" i="6"/>
  <c r="Z20" i="6"/>
  <c r="AB21" i="6"/>
  <c r="AA46" i="6"/>
  <c r="G48" i="6"/>
  <c r="I51" i="6"/>
  <c r="X51" i="6"/>
  <c r="W52" i="6"/>
  <c r="K54" i="6"/>
  <c r="Z54" i="6"/>
  <c r="Y55" i="6"/>
  <c r="AB57" i="6"/>
  <c r="AA58" i="6"/>
  <c r="G60" i="6"/>
  <c r="U61" i="6"/>
  <c r="X61" i="6" s="1"/>
  <c r="AA62" i="6"/>
  <c r="AA17" i="6"/>
  <c r="U50" i="6"/>
  <c r="Y50" i="6" s="1"/>
  <c r="AA54" i="6"/>
  <c r="J12" i="6"/>
  <c r="Y17" i="6"/>
  <c r="G18" i="6"/>
  <c r="I20" i="6"/>
  <c r="Y20" i="6"/>
  <c r="AA21" i="6"/>
  <c r="K22" i="6"/>
  <c r="D24" i="6"/>
  <c r="AB45" i="6"/>
  <c r="Z46" i="6"/>
  <c r="F48" i="6"/>
  <c r="AB49" i="6"/>
  <c r="H51" i="6"/>
  <c r="W51" i="6"/>
  <c r="J54" i="6"/>
  <c r="Y54" i="6"/>
  <c r="X55" i="6"/>
  <c r="AA57" i="6"/>
  <c r="Z58" i="6"/>
  <c r="F60" i="6"/>
  <c r="Z62" i="6"/>
  <c r="AA49" i="6"/>
  <c r="G51" i="6"/>
  <c r="Y62" i="6"/>
  <c r="H12" i="6"/>
  <c r="W17" i="6"/>
  <c r="AB19" i="6"/>
  <c r="G20" i="6"/>
  <c r="W20" i="6"/>
  <c r="Y21" i="6"/>
  <c r="I22" i="6"/>
  <c r="X46" i="6"/>
  <c r="AA48" i="6"/>
  <c r="Z49" i="6"/>
  <c r="F51" i="6"/>
  <c r="AB52" i="6"/>
  <c r="W54" i="6"/>
  <c r="Y57" i="6"/>
  <c r="X58" i="6"/>
  <c r="AA60" i="6"/>
  <c r="X62" i="6"/>
  <c r="I12" i="6"/>
  <c r="X20" i="6"/>
  <c r="I54" i="6"/>
  <c r="X54" i="6"/>
  <c r="G12" i="6"/>
  <c r="AA19" i="6"/>
  <c r="X21" i="6"/>
  <c r="K48" i="6"/>
  <c r="Z48" i="6"/>
  <c r="Y49" i="6"/>
  <c r="AB51" i="6"/>
  <c r="W58" i="6"/>
  <c r="AG53" i="6" l="1"/>
  <c r="AB59" i="6"/>
  <c r="AA59" i="6"/>
  <c r="W47" i="6"/>
  <c r="W56" i="6"/>
  <c r="AB47" i="6"/>
  <c r="X56" i="6"/>
  <c r="AD56" i="6"/>
  <c r="AB53" i="6"/>
  <c r="AC59" i="6"/>
  <c r="AC56" i="6"/>
  <c r="AE56" i="6"/>
  <c r="Z56" i="6"/>
  <c r="AB56" i="6"/>
  <c r="AG56" i="6"/>
  <c r="AA56" i="6"/>
  <c r="Y56" i="6"/>
  <c r="AC61" i="6"/>
  <c r="AD53" i="6"/>
  <c r="Z47" i="6"/>
  <c r="Z61" i="6"/>
  <c r="Y64" i="6"/>
  <c r="AA47" i="6"/>
  <c r="AC47" i="6"/>
  <c r="AE53" i="6"/>
  <c r="Y59" i="6"/>
  <c r="AF47" i="6"/>
  <c r="X53" i="6"/>
  <c r="AE47" i="6"/>
  <c r="AE61" i="6"/>
  <c r="X47" i="6"/>
  <c r="AA61" i="6"/>
  <c r="Y47" i="6"/>
  <c r="AA53" i="6"/>
  <c r="W53" i="6"/>
  <c r="AF50" i="6"/>
  <c r="AG50" i="6"/>
  <c r="AB50" i="6"/>
  <c r="Z59" i="6"/>
  <c r="AD59" i="6"/>
  <c r="Y53" i="6"/>
  <c r="AD61" i="6"/>
  <c r="AF53" i="6"/>
  <c r="L24" i="6"/>
  <c r="L16" i="6" s="1"/>
  <c r="O24" i="6"/>
  <c r="O16" i="6" s="1"/>
  <c r="M24" i="6"/>
  <c r="M16" i="6" s="1"/>
  <c r="P24" i="6"/>
  <c r="P16" i="6" s="1"/>
  <c r="N24" i="6"/>
  <c r="N16" i="6" s="1"/>
  <c r="AC50" i="6"/>
  <c r="AF59" i="6"/>
  <c r="AC53" i="6"/>
  <c r="AE50" i="6"/>
  <c r="AD47" i="6"/>
  <c r="AE59" i="6"/>
  <c r="AG61" i="6"/>
  <c r="AD50" i="6"/>
  <c r="AF61" i="6"/>
  <c r="Z64" i="6"/>
  <c r="X59" i="6"/>
  <c r="Z50" i="6"/>
  <c r="W50" i="6"/>
  <c r="AA50" i="6"/>
  <c r="W59" i="6"/>
  <c r="Y61" i="6"/>
  <c r="I24" i="6"/>
  <c r="I16" i="6" s="1"/>
  <c r="K24" i="6"/>
  <c r="J24" i="6"/>
  <c r="J16" i="6" s="1"/>
  <c r="F24" i="6"/>
  <c r="F16" i="6" s="1"/>
  <c r="G24" i="6"/>
  <c r="G16" i="6" s="1"/>
  <c r="H24" i="6"/>
  <c r="H16" i="6" s="1"/>
  <c r="X50" i="6"/>
  <c r="X64" i="6"/>
  <c r="AB61" i="6"/>
  <c r="W61" i="6"/>
  <c r="W64" i="6" s="1"/>
  <c r="U64" i="6" l="1"/>
  <c r="Z65" i="6" s="1"/>
  <c r="Z66" i="6" s="1"/>
  <c r="K64" i="6"/>
  <c r="K16" i="6"/>
  <c r="W43" i="3"/>
  <c r="V43" i="3"/>
  <c r="K66" i="6" l="1"/>
  <c r="BI49" i="6"/>
  <c r="Y65" i="6"/>
  <c r="Y66" i="6" s="1"/>
  <c r="Y68" i="6" s="1"/>
  <c r="X65" i="6"/>
  <c r="X66" i="6" s="1"/>
  <c r="W65" i="6"/>
  <c r="W66" i="6" s="1"/>
  <c r="AA65" i="6"/>
  <c r="AA66" i="6" s="1"/>
  <c r="AA16" i="3"/>
  <c r="AA15" i="3"/>
  <c r="AB15" i="3"/>
  <c r="AA14" i="3"/>
  <c r="AB14" i="3"/>
  <c r="AC14" i="3"/>
  <c r="AA13" i="3"/>
  <c r="AB13" i="3"/>
  <c r="AC13" i="3"/>
  <c r="AD13" i="3"/>
  <c r="AA12" i="3"/>
  <c r="AB12" i="3"/>
  <c r="AC12" i="3"/>
  <c r="AD12" i="3"/>
  <c r="AE12" i="3"/>
  <c r="AD10" i="3"/>
  <c r="AC10" i="3" s="1"/>
  <c r="AB10" i="3" s="1"/>
  <c r="AA10" i="3" s="1"/>
  <c r="AE10" i="3"/>
  <c r="AF10" i="3"/>
  <c r="AA8" i="3"/>
  <c r="AB8" i="3"/>
  <c r="AC8" i="3"/>
  <c r="AD8" i="3"/>
  <c r="AE8" i="3"/>
  <c r="AF8" i="3"/>
  <c r="F45" i="3"/>
  <c r="K43" i="3"/>
  <c r="K9" i="3"/>
  <c r="F43" i="3"/>
  <c r="K23" i="3"/>
  <c r="J23" i="3"/>
  <c r="I23" i="3"/>
  <c r="H23" i="3"/>
  <c r="G23" i="3"/>
  <c r="F23" i="3"/>
  <c r="D23" i="3"/>
  <c r="P24" i="3"/>
  <c r="P16" i="3"/>
  <c r="D15" i="3"/>
  <c r="D22" i="3"/>
  <c r="W41" i="3"/>
  <c r="V41" i="3"/>
  <c r="U41" i="3"/>
  <c r="T41" i="3"/>
  <c r="S41" i="3"/>
  <c r="R41" i="3"/>
  <c r="W39" i="3"/>
  <c r="V39" i="3"/>
  <c r="U39" i="3"/>
  <c r="T39" i="3"/>
  <c r="S39" i="3"/>
  <c r="R39" i="3"/>
  <c r="W37" i="3"/>
  <c r="V37" i="3"/>
  <c r="U37" i="3"/>
  <c r="T37" i="3"/>
  <c r="S37" i="3"/>
  <c r="R37" i="3"/>
  <c r="W36" i="3"/>
  <c r="V36" i="3"/>
  <c r="U36" i="3"/>
  <c r="T36" i="3"/>
  <c r="S36" i="3"/>
  <c r="R36" i="3"/>
  <c r="W34" i="3"/>
  <c r="V34" i="3"/>
  <c r="U34" i="3"/>
  <c r="T34" i="3"/>
  <c r="S34" i="3"/>
  <c r="R34" i="3"/>
  <c r="W33" i="3"/>
  <c r="V33" i="3"/>
  <c r="U33" i="3"/>
  <c r="T33" i="3"/>
  <c r="S33" i="3"/>
  <c r="R33" i="3"/>
  <c r="W32" i="3"/>
  <c r="S32" i="3"/>
  <c r="W31" i="3"/>
  <c r="V31" i="3"/>
  <c r="U31" i="3"/>
  <c r="T31" i="3"/>
  <c r="S31" i="3"/>
  <c r="R31" i="3"/>
  <c r="W30" i="3"/>
  <c r="V30" i="3"/>
  <c r="U30" i="3"/>
  <c r="T30" i="3"/>
  <c r="S30" i="3"/>
  <c r="R30" i="3"/>
  <c r="W28" i="3"/>
  <c r="V28" i="3"/>
  <c r="U28" i="3"/>
  <c r="T28" i="3"/>
  <c r="S28" i="3"/>
  <c r="R28" i="3"/>
  <c r="W27" i="3"/>
  <c r="V27" i="3"/>
  <c r="U27" i="3"/>
  <c r="T27" i="3"/>
  <c r="S27" i="3"/>
  <c r="R27" i="3"/>
  <c r="W25" i="3"/>
  <c r="V25" i="3"/>
  <c r="U25" i="3"/>
  <c r="T25" i="3"/>
  <c r="S25" i="3"/>
  <c r="R25" i="3"/>
  <c r="S43" i="3" s="1"/>
  <c r="S24" i="3"/>
  <c r="T24" i="3"/>
  <c r="U24" i="3"/>
  <c r="V24" i="3"/>
  <c r="W24" i="3"/>
  <c r="R24" i="3"/>
  <c r="J36" i="3"/>
  <c r="H36" i="3"/>
  <c r="G36" i="3"/>
  <c r="F36" i="3"/>
  <c r="H33" i="3"/>
  <c r="K30" i="3"/>
  <c r="J30" i="3"/>
  <c r="H30" i="3"/>
  <c r="J27" i="3"/>
  <c r="I27" i="3"/>
  <c r="H27" i="3"/>
  <c r="H22" i="3"/>
  <c r="J22" i="3"/>
  <c r="K22" i="3"/>
  <c r="F22" i="3"/>
  <c r="H21" i="3"/>
  <c r="K19" i="3"/>
  <c r="J19" i="3"/>
  <c r="H19" i="3"/>
  <c r="P19" i="3"/>
  <c r="R19" i="3"/>
  <c r="S18" i="3"/>
  <c r="G17" i="3"/>
  <c r="H17" i="3"/>
  <c r="I17" i="3"/>
  <c r="G12" i="3"/>
  <c r="H12" i="3"/>
  <c r="I12" i="3"/>
  <c r="J12" i="3"/>
  <c r="K12" i="3"/>
  <c r="U16" i="3"/>
  <c r="W16" i="3"/>
  <c r="R16" i="3"/>
  <c r="G15" i="3"/>
  <c r="H15" i="3"/>
  <c r="I15" i="3"/>
  <c r="K15" i="3"/>
  <c r="F15" i="3"/>
  <c r="K14" i="3"/>
  <c r="J14" i="3"/>
  <c r="I14" i="3"/>
  <c r="H14" i="3"/>
  <c r="G14" i="3"/>
  <c r="F14" i="3"/>
  <c r="K10" i="3"/>
  <c r="J10" i="3"/>
  <c r="I10" i="3"/>
  <c r="H10" i="3"/>
  <c r="G10" i="3"/>
  <c r="F10" i="3"/>
  <c r="G8" i="3"/>
  <c r="G33" i="3" s="1"/>
  <c r="H8" i="3"/>
  <c r="I8" i="3"/>
  <c r="I36" i="3" s="1"/>
  <c r="J8" i="3"/>
  <c r="J17" i="3" s="1"/>
  <c r="K8" i="3"/>
  <c r="K39" i="3" s="1"/>
  <c r="F8" i="3"/>
  <c r="F33" i="3" s="1"/>
  <c r="D19" i="3"/>
  <c r="I22" i="3"/>
  <c r="J15" i="3"/>
  <c r="P37" i="3"/>
  <c r="P34" i="3"/>
  <c r="P31" i="3"/>
  <c r="P32" i="3" s="1"/>
  <c r="V32" i="3" s="1"/>
  <c r="P28" i="3"/>
  <c r="P40" i="3"/>
  <c r="V40" i="3" s="1"/>
  <c r="R13" i="3"/>
  <c r="V11" i="3"/>
  <c r="T11" i="3"/>
  <c r="U8" i="3"/>
  <c r="U20" i="3" s="1"/>
  <c r="V8" i="3"/>
  <c r="V20" i="3" s="1"/>
  <c r="R8" i="3"/>
  <c r="R18" i="3" s="1"/>
  <c r="J39" i="3"/>
  <c r="U13" i="3"/>
  <c r="S12" i="3"/>
  <c r="U11" i="3"/>
  <c r="S8" i="3"/>
  <c r="S19" i="3" s="1"/>
  <c r="J66" i="6" l="1"/>
  <c r="K71" i="6" s="1"/>
  <c r="BI55" i="6" s="1"/>
  <c r="W69" i="6"/>
  <c r="W70" i="6"/>
  <c r="W67" i="6"/>
  <c r="X68" i="6"/>
  <c r="W68" i="6"/>
  <c r="X67" i="6"/>
  <c r="Z67" i="6"/>
  <c r="Y67" i="6"/>
  <c r="X69" i="6"/>
  <c r="U43" i="3"/>
  <c r="T43" i="3"/>
  <c r="R32" i="3"/>
  <c r="R40" i="3"/>
  <c r="T32" i="3"/>
  <c r="T40" i="3"/>
  <c r="W40" i="3"/>
  <c r="U32" i="3"/>
  <c r="U40" i="3"/>
  <c r="S40" i="3"/>
  <c r="V19" i="3"/>
  <c r="H39" i="3"/>
  <c r="I39" i="3"/>
  <c r="F19" i="3"/>
  <c r="F30" i="3"/>
  <c r="T16" i="3"/>
  <c r="F17" i="3"/>
  <c r="V18" i="3"/>
  <c r="S20" i="3"/>
  <c r="G19" i="3"/>
  <c r="I21" i="3"/>
  <c r="G22" i="3"/>
  <c r="G30" i="3"/>
  <c r="I33" i="3"/>
  <c r="K36" i="3"/>
  <c r="S16" i="3"/>
  <c r="K17" i="3"/>
  <c r="U18" i="3"/>
  <c r="J21" i="3"/>
  <c r="F27" i="3"/>
  <c r="J33" i="3"/>
  <c r="F39" i="3"/>
  <c r="F12" i="3"/>
  <c r="I19" i="3"/>
  <c r="K21" i="3"/>
  <c r="G27" i="3"/>
  <c r="I30" i="3"/>
  <c r="K33" i="3"/>
  <c r="G39" i="3"/>
  <c r="U19" i="3"/>
  <c r="F21" i="3"/>
  <c r="V16" i="3"/>
  <c r="G21" i="3"/>
  <c r="K27" i="3"/>
  <c r="P29" i="3"/>
  <c r="P35" i="3"/>
  <c r="P38" i="3"/>
  <c r="P26" i="3"/>
  <c r="R11" i="3"/>
  <c r="T12" i="3"/>
  <c r="V13" i="3"/>
  <c r="S11" i="3"/>
  <c r="V12" i="3"/>
  <c r="W8" i="3"/>
  <c r="W12" i="3"/>
  <c r="S13" i="3"/>
  <c r="T8" i="3"/>
  <c r="R12" i="3"/>
  <c r="T13" i="3"/>
  <c r="I66" i="6" l="1"/>
  <c r="BG49" i="6"/>
  <c r="P43" i="3"/>
  <c r="S44" i="3" s="1"/>
  <c r="S45" i="3" s="1"/>
  <c r="R26" i="3"/>
  <c r="W26" i="3"/>
  <c r="T26" i="3"/>
  <c r="S26" i="3"/>
  <c r="V26" i="3"/>
  <c r="U26" i="3"/>
  <c r="R38" i="3"/>
  <c r="W38" i="3"/>
  <c r="T38" i="3"/>
  <c r="S38" i="3"/>
  <c r="V38" i="3"/>
  <c r="U38" i="3"/>
  <c r="T35" i="3"/>
  <c r="S35" i="3"/>
  <c r="V35" i="3"/>
  <c r="R35" i="3"/>
  <c r="W35" i="3"/>
  <c r="U35" i="3"/>
  <c r="U29" i="3"/>
  <c r="R29" i="3"/>
  <c r="W29" i="3"/>
  <c r="V29" i="3"/>
  <c r="T29" i="3"/>
  <c r="S29" i="3"/>
  <c r="W19" i="3"/>
  <c r="W18" i="3"/>
  <c r="T19" i="3"/>
  <c r="T18" i="3"/>
  <c r="T20" i="3"/>
  <c r="J70" i="6" l="1"/>
  <c r="BG54" i="6" s="1"/>
  <c r="BE49" i="6"/>
  <c r="K70" i="6"/>
  <c r="BI54" i="6" s="1"/>
  <c r="H66" i="6"/>
  <c r="W44" i="3"/>
  <c r="W45" i="3" s="1"/>
  <c r="T44" i="3"/>
  <c r="T45" i="3" s="1"/>
  <c r="G45" i="3"/>
  <c r="T46" i="3"/>
  <c r="V44" i="3"/>
  <c r="V45" i="3" s="1"/>
  <c r="W49" i="3" s="1"/>
  <c r="U44" i="3"/>
  <c r="U45" i="3" s="1"/>
  <c r="V47" i="3" s="1"/>
  <c r="H45" i="3"/>
  <c r="I69" i="6" l="1"/>
  <c r="BE53" i="6" s="1"/>
  <c r="BC49" i="6"/>
  <c r="G66" i="6"/>
  <c r="H68" i="6" s="1"/>
  <c r="BC52" i="6" s="1"/>
  <c r="K69" i="6"/>
  <c r="BI53" i="6" s="1"/>
  <c r="J69" i="6"/>
  <c r="BG53" i="6" s="1"/>
  <c r="U47" i="3"/>
  <c r="W46" i="3"/>
  <c r="V46" i="3"/>
  <c r="U46" i="3"/>
  <c r="I45" i="3"/>
  <c r="G48" i="3" s="1"/>
  <c r="AB20" i="3" s="1"/>
  <c r="F49" i="3"/>
  <c r="AA21" i="3" s="1"/>
  <c r="F50" i="3"/>
  <c r="AA22" i="3" s="1"/>
  <c r="G49" i="3"/>
  <c r="AB21" i="3" s="1"/>
  <c r="W48" i="3"/>
  <c r="V48" i="3"/>
  <c r="W47" i="3"/>
  <c r="BA49" i="6" l="1"/>
  <c r="F66" i="6"/>
  <c r="K68" i="6"/>
  <c r="BI52" i="6" s="1"/>
  <c r="I68" i="6"/>
  <c r="BE52" i="6" s="1"/>
  <c r="J68" i="6"/>
  <c r="BG52" i="6" s="1"/>
  <c r="J45" i="3"/>
  <c r="F48" i="3"/>
  <c r="AA20" i="3" s="1"/>
  <c r="H48" i="3"/>
  <c r="AC20" i="3" s="1"/>
  <c r="I67" i="6" l="1"/>
  <c r="BE51" i="6" s="1"/>
  <c r="G67" i="6"/>
  <c r="BA51" i="6" s="1"/>
  <c r="K67" i="6"/>
  <c r="BI51" i="6" s="1"/>
  <c r="J67" i="6"/>
  <c r="BG51" i="6" s="1"/>
  <c r="H67" i="6"/>
  <c r="BC51" i="6" s="1"/>
  <c r="K45" i="3"/>
  <c r="F47" i="3"/>
  <c r="AA19" i="3" s="1"/>
  <c r="H47" i="3"/>
  <c r="AC19" i="3" s="1"/>
  <c r="G47" i="3"/>
  <c r="AB19" i="3" s="1"/>
  <c r="I47" i="3"/>
  <c r="AD19" i="3" s="1"/>
  <c r="F46" i="3" l="1"/>
  <c r="AA18" i="3" s="1"/>
  <c r="G46" i="3"/>
  <c r="AB18" i="3" s="1"/>
  <c r="H46" i="3"/>
  <c r="AC18" i="3" s="1"/>
  <c r="I46" i="3"/>
  <c r="AD18" i="3" s="1"/>
  <c r="J46" i="3"/>
  <c r="AE18" i="3" s="1"/>
</calcChain>
</file>

<file path=xl/sharedStrings.xml><?xml version="1.0" encoding="utf-8"?>
<sst xmlns="http://schemas.openxmlformats.org/spreadsheetml/2006/main" count="552" uniqueCount="133">
  <si>
    <t>Step Surround</t>
  </si>
  <si>
    <t>Back Floor</t>
  </si>
  <si>
    <t>Mid Floor</t>
  </si>
  <si>
    <t/>
  </si>
  <si>
    <t>Screen-y</t>
  </si>
  <si>
    <t>Dais Left</t>
  </si>
  <si>
    <t>Dais Top</t>
  </si>
  <si>
    <t>Dais Centre</t>
  </si>
  <si>
    <t>Dais Bottom</t>
  </si>
  <si>
    <t>Dais Right</t>
  </si>
  <si>
    <t>TV Screen Left</t>
  </si>
  <si>
    <t>TV Screen Top</t>
  </si>
  <si>
    <t>TV Screen Centre</t>
  </si>
  <si>
    <t>TV Screen Bottom</t>
  </si>
  <si>
    <t>TV Screen Right</t>
  </si>
  <si>
    <t>TV Screen Height</t>
  </si>
  <si>
    <t>Dancer Bottom</t>
  </si>
  <si>
    <t>Loudspeaker Top</t>
  </si>
  <si>
    <t>Screen Bottom</t>
  </si>
  <si>
    <t>Coordinate</t>
  </si>
  <si>
    <t>Photoshop</t>
  </si>
  <si>
    <t>Dais Width</t>
  </si>
  <si>
    <t>TV Screen Width</t>
  </si>
  <si>
    <t>Screen-x</t>
  </si>
  <si>
    <t>Dais Height</t>
  </si>
  <si>
    <t>Left Screen-x</t>
  </si>
  <si>
    <t>Screen Width*0.6</t>
  </si>
  <si>
    <t>Screen-x Width*0.6</t>
  </si>
  <si>
    <t>Scaling Used</t>
  </si>
  <si>
    <t>Scaling Ratios Used</t>
  </si>
  <si>
    <t>Scaling Ratio Used</t>
  </si>
  <si>
    <t>Scaling Separation Used</t>
  </si>
  <si>
    <t>Distance</t>
  </si>
  <si>
    <t>Angle</t>
  </si>
  <si>
    <t>Dancer 1</t>
  </si>
  <si>
    <t>Dancer 2</t>
  </si>
  <si>
    <t>Dancer 3</t>
  </si>
  <si>
    <t>Dancer 4</t>
  </si>
  <si>
    <t>Dancer 5</t>
  </si>
  <si>
    <t>Camera</t>
  </si>
  <si>
    <t>Position-z</t>
  </si>
  <si>
    <t>Relative Distance 6</t>
  </si>
  <si>
    <t>Relative Distance 5</t>
  </si>
  <si>
    <t>Relative Distance 4</t>
  </si>
  <si>
    <t>Relative Distance 3</t>
  </si>
  <si>
    <t>Relative Distance 2</t>
  </si>
  <si>
    <t>Relative Scaling 6</t>
  </si>
  <si>
    <t>Relative Scaling 5</t>
  </si>
  <si>
    <t>Relative Scaling 4</t>
  </si>
  <si>
    <t>Relative Scaling 3</t>
  </si>
  <si>
    <t>Relative Scaling 2</t>
  </si>
  <si>
    <t>Red numbers from PhotoShop measurement</t>
  </si>
  <si>
    <t>Black numbers calculated</t>
  </si>
  <si>
    <t>Boxed and Highlit numbers important in scene programs</t>
  </si>
  <si>
    <t>X Values</t>
  </si>
  <si>
    <t>Y Values</t>
  </si>
  <si>
    <t>Z Values (and Copy of Scaling)</t>
  </si>
  <si>
    <t>Time</t>
  </si>
  <si>
    <t>Height</t>
  </si>
  <si>
    <t>Op</t>
  </si>
  <si>
    <t>D1a</t>
  </si>
  <si>
    <t>D2a</t>
  </si>
  <si>
    <t>D3a</t>
  </si>
  <si>
    <t>D4a</t>
  </si>
  <si>
    <t>D5a</t>
  </si>
  <si>
    <t>D1b</t>
  </si>
  <si>
    <t>D2b</t>
  </si>
  <si>
    <t>D3b</t>
  </si>
  <si>
    <t>D4b</t>
  </si>
  <si>
    <t>D5b</t>
  </si>
  <si>
    <r>
      <rPr>
        <b/>
        <sz val="10"/>
        <color rgb="FF0070C0"/>
        <rFont val="Arial"/>
        <family val="2"/>
      </rPr>
      <t>D1a</t>
    </r>
    <r>
      <rPr>
        <b/>
        <sz val="10"/>
        <color theme="9" tint="-0.249977111117893"/>
        <rFont val="Arial"/>
        <family val="2"/>
      </rPr>
      <t>,D1b</t>
    </r>
  </si>
  <si>
    <r>
      <rPr>
        <b/>
        <sz val="10"/>
        <color rgb="FF0070C0"/>
        <rFont val="Arial"/>
        <family val="2"/>
      </rPr>
      <t>D2a</t>
    </r>
    <r>
      <rPr>
        <b/>
        <sz val="10"/>
        <color theme="9" tint="-0.249977111117893"/>
        <rFont val="Arial"/>
        <family val="2"/>
      </rPr>
      <t>,D2b</t>
    </r>
  </si>
  <si>
    <r>
      <rPr>
        <b/>
        <sz val="10"/>
        <color rgb="FF0070C0"/>
        <rFont val="Arial"/>
        <family val="2"/>
      </rPr>
      <t>D3a</t>
    </r>
    <r>
      <rPr>
        <b/>
        <sz val="10"/>
        <color theme="9" tint="-0.249977111117893"/>
        <rFont val="Arial"/>
        <family val="2"/>
      </rPr>
      <t>,D3b</t>
    </r>
  </si>
  <si>
    <r>
      <rPr>
        <b/>
        <sz val="10"/>
        <color rgb="FF0070C0"/>
        <rFont val="Arial"/>
        <family val="2"/>
      </rPr>
      <t>D4a</t>
    </r>
    <r>
      <rPr>
        <b/>
        <sz val="10"/>
        <color theme="9" tint="-0.249977111117893"/>
        <rFont val="Arial"/>
        <family val="2"/>
      </rPr>
      <t>,D4b</t>
    </r>
  </si>
  <si>
    <r>
      <rPr>
        <b/>
        <sz val="10"/>
        <color rgb="FF0070C0"/>
        <rFont val="Arial"/>
        <family val="2"/>
      </rPr>
      <t>D5a</t>
    </r>
    <r>
      <rPr>
        <b/>
        <sz val="10"/>
        <color theme="9" tint="-0.249977111117893"/>
        <rFont val="Arial"/>
        <family val="2"/>
      </rPr>
      <t>,D5b</t>
    </r>
  </si>
  <si>
    <r>
      <t>5,</t>
    </r>
    <r>
      <rPr>
        <b/>
        <sz val="10"/>
        <color theme="9" tint="-0.249977111117893"/>
        <rFont val="Arial"/>
        <family val="2"/>
      </rPr>
      <t>1</t>
    </r>
  </si>
  <si>
    <r>
      <t>4,</t>
    </r>
    <r>
      <rPr>
        <b/>
        <sz val="10"/>
        <color theme="9" tint="-0.249977111117893"/>
        <rFont val="Arial"/>
        <family val="2"/>
      </rPr>
      <t>2</t>
    </r>
  </si>
  <si>
    <r>
      <t>3,</t>
    </r>
    <r>
      <rPr>
        <b/>
        <sz val="10"/>
        <color theme="9" tint="-0.249977111117893"/>
        <rFont val="Arial"/>
        <family val="2"/>
      </rPr>
      <t>3</t>
    </r>
  </si>
  <si>
    <r>
      <t>2,</t>
    </r>
    <r>
      <rPr>
        <b/>
        <sz val="10"/>
        <color theme="9" tint="-0.249977111117893"/>
        <rFont val="Arial"/>
        <family val="2"/>
      </rPr>
      <t>4</t>
    </r>
  </si>
  <si>
    <r>
      <t>1,</t>
    </r>
    <r>
      <rPr>
        <b/>
        <sz val="10"/>
        <color theme="9" tint="-0.249977111117893"/>
        <rFont val="Arial"/>
        <family val="2"/>
      </rPr>
      <t>5</t>
    </r>
  </si>
  <si>
    <t>Appearing</t>
  </si>
  <si>
    <t>Fading</t>
  </si>
  <si>
    <t>Start</t>
  </si>
  <si>
    <t>Pos</t>
  </si>
  <si>
    <t>End</t>
  </si>
  <si>
    <t>Range</t>
  </si>
  <si>
    <t>Distance from Camera</t>
  </si>
  <si>
    <t>Distance from Screen (z)</t>
  </si>
  <si>
    <t>Level (Factor)</t>
  </si>
  <si>
    <t>Relative Scaling 7</t>
  </si>
  <si>
    <t>Relative Scaling 8</t>
  </si>
  <si>
    <t>Relative Scaling 9</t>
  </si>
  <si>
    <t>Relative Scaling 10</t>
  </si>
  <si>
    <t>Relative Scaling 11</t>
  </si>
  <si>
    <t>Screen Height</t>
  </si>
  <si>
    <t>Camera Angle</t>
  </si>
  <si>
    <t>Screen</t>
  </si>
  <si>
    <t>Relative Distance1</t>
  </si>
  <si>
    <t>Relative Distance3</t>
  </si>
  <si>
    <t>Relative Distance4</t>
  </si>
  <si>
    <t>Relative Distance5</t>
  </si>
  <si>
    <t>Relative Distance6</t>
  </si>
  <si>
    <t>Relative Distance7</t>
  </si>
  <si>
    <t>Relative Distance8</t>
  </si>
  <si>
    <t>Relative Distance9</t>
  </si>
  <si>
    <t>Relative Distance10</t>
  </si>
  <si>
    <t>Relative Distance11</t>
  </si>
  <si>
    <t>Scale for TV Screen Width*0.6</t>
  </si>
  <si>
    <t>Level</t>
  </si>
  <si>
    <t>TV Screen</t>
  </si>
  <si>
    <t>Screen Height (y)</t>
  </si>
  <si>
    <t>Screen Width (x)</t>
  </si>
  <si>
    <t>Screen Coordinate (z)</t>
  </si>
  <si>
    <t>TV Width</t>
  </si>
  <si>
    <t>Dias Width</t>
  </si>
  <si>
    <t>TV Screen Width*0.6</t>
  </si>
  <si>
    <t>Dias-in-TV Width</t>
  </si>
  <si>
    <t>Dias-on-Screen Width</t>
  </si>
  <si>
    <t>Dias Scaling Width</t>
  </si>
  <si>
    <t>Dias-in-TV Scaling Width</t>
  </si>
  <si>
    <t>Dais at TV Left</t>
  </si>
  <si>
    <t>Dais at TV Top</t>
  </si>
  <si>
    <t>Dais at TV Bottom</t>
  </si>
  <si>
    <t>Dais at TV Right</t>
  </si>
  <si>
    <t>Dais at TV Width</t>
  </si>
  <si>
    <t>Dais at TV Height</t>
  </si>
  <si>
    <t>Distance to Camera</t>
  </si>
  <si>
    <t>Screen Dais Scale = Screen-x Width * 0.6 / Dais Width</t>
  </si>
  <si>
    <t>TV Screen Dais Scale = TV Screen Width * 0.6 / Dais Width</t>
  </si>
  <si>
    <t>Screen-y Bottom</t>
  </si>
  <si>
    <t>Screen-y Height</t>
  </si>
  <si>
    <t>Screen-x Width</t>
  </si>
  <si>
    <r>
      <t xml:space="preserve">Dais at TV Centre </t>
    </r>
    <r>
      <rPr>
        <b/>
        <sz val="10"/>
        <color rgb="FFFF0000"/>
        <rFont val="Arial"/>
        <family val="2"/>
      </rPr>
      <t>(Dancer)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</si>
</sst>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"/>
  </numFmts>
  <fonts count="9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sz val="10"/>
      <color theme="0" tint="-0.499984740745262"/>
      <name val="Arial"/>
      <family val="2"/>
    </font>
    <font>
      <b/>
      <sz val="10"/>
      <color theme="9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/>
    <xf numFmtId="1" fontId="0" fillId="0" borderId="0" xfId="0" applyNumberFormat="1"/>
    <xf numFmtId="1" fontId="0" fillId="2" borderId="0" xfId="0" applyNumberFormat="1" applyFill="1"/>
    <xf numFmtId="1" fontId="1" fillId="0" borderId="0" xfId="0" applyNumberFormat="1" applyFont="1"/>
    <xf numFmtId="1" fontId="0" fillId="0" borderId="0" xfId="0" applyNumberFormat="1" applyFill="1" applyBorder="1"/>
    <xf numFmtId="1" fontId="0" fillId="0" borderId="0" xfId="0" applyNumberFormat="1" applyAlignment="1">
      <alignment horizontal="center"/>
    </xf>
    <xf numFmtId="1" fontId="0" fillId="2" borderId="1" xfId="0" applyNumberFormat="1" applyFill="1" applyBorder="1"/>
    <xf numFmtId="1" fontId="0" fillId="3" borderId="1" xfId="0" applyNumberFormat="1" applyFill="1" applyBorder="1"/>
    <xf numFmtId="164" fontId="0" fillId="3" borderId="1" xfId="0" applyNumberFormat="1" applyFill="1" applyBorder="1"/>
    <xf numFmtId="164" fontId="0" fillId="2" borderId="1" xfId="0" applyNumberFormat="1" applyFill="1" applyBorder="1"/>
    <xf numFmtId="0" fontId="3" fillId="0" borderId="0" xfId="0" applyFont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3" fillId="0" borderId="0" xfId="0" applyNumberFormat="1" applyFont="1"/>
    <xf numFmtId="164" fontId="2" fillId="0" borderId="0" xfId="0" applyNumberFormat="1" applyFont="1"/>
    <xf numFmtId="164" fontId="4" fillId="0" borderId="0" xfId="0" applyNumberFormat="1" applyFont="1"/>
    <xf numFmtId="164" fontId="5" fillId="0" borderId="0" xfId="0" applyNumberFormat="1" applyFont="1"/>
    <xf numFmtId="0" fontId="2" fillId="0" borderId="0" xfId="0" applyFont="1"/>
    <xf numFmtId="164" fontId="7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5" xfId="0" applyFont="1" applyBorder="1"/>
    <xf numFmtId="0" fontId="0" fillId="0" borderId="0" xfId="0" applyFont="1" applyAlignment="1">
      <alignment horizontal="left"/>
    </xf>
    <xf numFmtId="0" fontId="0" fillId="4" borderId="0" xfId="0" applyFont="1" applyFill="1" applyBorder="1" applyAlignment="1">
      <alignment horizontal="center"/>
    </xf>
    <xf numFmtId="0" fontId="0" fillId="0" borderId="0" xfId="0" applyFont="1" applyAlignment="1">
      <alignment horizontal="right"/>
    </xf>
    <xf numFmtId="164" fontId="3" fillId="0" borderId="0" xfId="0" applyNumberFormat="1" applyFont="1" applyBorder="1"/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4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5" xfId="0" applyNumberFormat="1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0" fillId="0" borderId="7" xfId="0" applyNumberFormat="1" applyFont="1" applyBorder="1" applyAlignment="1">
      <alignment horizontal="center"/>
    </xf>
    <xf numFmtId="0" fontId="0" fillId="0" borderId="7" xfId="0" applyFont="1" applyBorder="1"/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1" fontId="3" fillId="4" borderId="0" xfId="0" applyNumberFormat="1" applyFont="1" applyFill="1" applyBorder="1" applyAlignment="1">
      <alignment horizontal="center"/>
    </xf>
    <xf numFmtId="164" fontId="3" fillId="4" borderId="9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1" fontId="5" fillId="4" borderId="0" xfId="0" applyNumberFormat="1" applyFont="1" applyFill="1" applyBorder="1" applyAlignment="1">
      <alignment horizontal="center"/>
    </xf>
    <xf numFmtId="164" fontId="5" fillId="4" borderId="9" xfId="0" applyNumberFormat="1" applyFont="1" applyFill="1" applyBorder="1" applyAlignment="1">
      <alignment horizontal="center"/>
    </xf>
    <xf numFmtId="1" fontId="3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0" fontId="0" fillId="4" borderId="7" xfId="0" applyFont="1" applyFill="1" applyBorder="1"/>
    <xf numFmtId="1" fontId="0" fillId="4" borderId="8" xfId="0" applyNumberFormat="1" applyFont="1" applyFill="1" applyBorder="1" applyAlignment="1">
      <alignment horizontal="center"/>
    </xf>
    <xf numFmtId="0" fontId="0" fillId="4" borderId="0" xfId="0" applyFont="1" applyFill="1" applyBorder="1"/>
    <xf numFmtId="1" fontId="0" fillId="4" borderId="10" xfId="0" applyNumberFormat="1" applyFont="1" applyFill="1" applyBorder="1" applyAlignment="1">
      <alignment horizontal="center"/>
    </xf>
    <xf numFmtId="164" fontId="3" fillId="4" borderId="0" xfId="0" applyNumberFormat="1" applyFont="1" applyFill="1" applyBorder="1"/>
    <xf numFmtId="0" fontId="4" fillId="4" borderId="0" xfId="0" applyFont="1" applyFill="1" applyBorder="1" applyAlignment="1">
      <alignment horizontal="center"/>
    </xf>
    <xf numFmtId="1" fontId="4" fillId="4" borderId="10" xfId="0" applyNumberFormat="1" applyFont="1" applyFill="1" applyBorder="1" applyAlignment="1">
      <alignment horizontal="center"/>
    </xf>
    <xf numFmtId="1" fontId="5" fillId="4" borderId="10" xfId="0" applyNumberFormat="1" applyFont="1" applyFill="1" applyBorder="1" applyAlignment="1">
      <alignment horizontal="center"/>
    </xf>
    <xf numFmtId="0" fontId="0" fillId="4" borderId="5" xfId="0" applyFont="1" applyFill="1" applyBorder="1"/>
    <xf numFmtId="1" fontId="0" fillId="4" borderId="12" xfId="0" applyNumberFormat="1" applyFont="1" applyFill="1" applyBorder="1" applyAlignment="1">
      <alignment horizontal="center"/>
    </xf>
    <xf numFmtId="0" fontId="0" fillId="4" borderId="6" xfId="0" applyFont="1" applyFill="1" applyBorder="1"/>
    <xf numFmtId="1" fontId="0" fillId="4" borderId="7" xfId="0" applyNumberFormat="1" applyFont="1" applyFill="1" applyBorder="1" applyAlignment="1">
      <alignment horizontal="center"/>
    </xf>
    <xf numFmtId="0" fontId="0" fillId="4" borderId="9" xfId="0" applyFont="1" applyFill="1" applyBorder="1"/>
    <xf numFmtId="164" fontId="3" fillId="4" borderId="9" xfId="0" applyNumberFormat="1" applyFont="1" applyFill="1" applyBorder="1"/>
    <xf numFmtId="1" fontId="8" fillId="4" borderId="9" xfId="0" applyNumberFormat="1" applyFont="1" applyFill="1" applyBorder="1" applyAlignment="1">
      <alignment horizontal="center"/>
    </xf>
    <xf numFmtId="1" fontId="8" fillId="4" borderId="0" xfId="0" applyNumberFormat="1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1" fontId="5" fillId="4" borderId="9" xfId="0" applyNumberFormat="1" applyFont="1" applyFill="1" applyBorder="1" applyAlignment="1">
      <alignment horizontal="center"/>
    </xf>
    <xf numFmtId="1" fontId="3" fillId="4" borderId="9" xfId="0" applyNumberFormat="1" applyFont="1" applyFill="1" applyBorder="1" applyAlignment="1">
      <alignment horizontal="center"/>
    </xf>
    <xf numFmtId="0" fontId="0" fillId="4" borderId="11" xfId="0" applyFont="1" applyFill="1" applyBorder="1"/>
    <xf numFmtId="1" fontId="0" fillId="4" borderId="5" xfId="0" applyNumberFormat="1" applyFont="1" applyFill="1" applyBorder="1" applyAlignment="1">
      <alignment horizontal="center"/>
    </xf>
    <xf numFmtId="164" fontId="0" fillId="0" borderId="0" xfId="0" applyNumberFormat="1" applyFont="1"/>
    <xf numFmtId="164" fontId="0" fillId="0" borderId="0" xfId="0" applyNumberFormat="1" applyFont="1" applyAlignment="1">
      <alignment horizontal="center"/>
    </xf>
    <xf numFmtId="1" fontId="4" fillId="0" borderId="14" xfId="0" applyNumberFormat="1" applyFont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1" fontId="4" fillId="0" borderId="15" xfId="0" applyNumberFormat="1" applyFont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1" fontId="4" fillId="0" borderId="15" xfId="0" applyNumberFormat="1" applyFont="1" applyFill="1" applyBorder="1" applyAlignment="1">
      <alignment horizontal="center"/>
    </xf>
    <xf numFmtId="164" fontId="6" fillId="0" borderId="9" xfId="0" applyNumberFormat="1" applyFont="1" applyFill="1" applyBorder="1" applyAlignment="1">
      <alignment horizontal="center"/>
    </xf>
    <xf numFmtId="0" fontId="0" fillId="0" borderId="5" xfId="0" applyFont="1" applyBorder="1" applyAlignment="1">
      <alignment horizontal="right"/>
    </xf>
    <xf numFmtId="0" fontId="8" fillId="4" borderId="9" xfId="0" applyFont="1" applyFill="1" applyBorder="1"/>
    <xf numFmtId="0" fontId="4" fillId="4" borderId="0" xfId="0" applyFont="1" applyFill="1" applyBorder="1"/>
    <xf numFmtId="164" fontId="6" fillId="4" borderId="9" xfId="0" applyNumberFormat="1" applyFont="1" applyFill="1" applyBorder="1"/>
    <xf numFmtId="165" fontId="0" fillId="0" borderId="0" xfId="0" applyNumberFormat="1"/>
    <xf numFmtId="2" fontId="0" fillId="0" borderId="0" xfId="0" applyNumberFormat="1"/>
    <xf numFmtId="165" fontId="0" fillId="2" borderId="1" xfId="0" applyNumberFormat="1" applyFill="1" applyBorder="1"/>
    <xf numFmtId="164" fontId="6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164" fontId="3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2" fillId="3" borderId="1" xfId="0" applyNumberFormat="1" applyFont="1" applyFill="1" applyBorder="1"/>
    <xf numFmtId="164" fontId="2" fillId="2" borderId="1" xfId="0" applyNumberFormat="1" applyFont="1" applyFill="1" applyBorder="1"/>
    <xf numFmtId="164" fontId="0" fillId="0" borderId="0" xfId="0" applyNumberFormat="1" applyFill="1" applyBorder="1"/>
    <xf numFmtId="1" fontId="0" fillId="0" borderId="0" xfId="0" applyNumberFormat="1" applyFill="1" applyAlignment="1">
      <alignment horizontal="center"/>
    </xf>
    <xf numFmtId="1" fontId="0" fillId="0" borderId="0" xfId="0" applyNumberFormat="1" applyFill="1"/>
    <xf numFmtId="2" fontId="0" fillId="0" borderId="0" xfId="0" applyNumberFormat="1" applyFill="1"/>
    <xf numFmtId="165" fontId="0" fillId="0" borderId="0" xfId="0" applyNumberFormat="1" applyFill="1" applyBorder="1"/>
    <xf numFmtId="165" fontId="0" fillId="0" borderId="0" xfId="0" applyNumberFormat="1" applyFill="1"/>
    <xf numFmtId="0" fontId="0" fillId="0" borderId="0" xfId="0" applyFill="1"/>
    <xf numFmtId="164" fontId="4" fillId="0" borderId="0" xfId="0" applyNumberFormat="1" applyFont="1" applyFill="1"/>
    <xf numFmtId="164" fontId="0" fillId="0" borderId="0" xfId="0" applyNumberFormat="1" applyFill="1"/>
    <xf numFmtId="1" fontId="0" fillId="3" borderId="0" xfId="0" applyNumberFormat="1" applyFill="1"/>
    <xf numFmtId="1" fontId="0" fillId="0" borderId="1" xfId="0" applyNumberFormat="1" applyFill="1" applyBorder="1"/>
    <xf numFmtId="164" fontId="3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Alignment="1">
      <alignment horizontal="left"/>
    </xf>
    <xf numFmtId="2" fontId="1" fillId="0" borderId="0" xfId="0" applyNumberFormat="1" applyFont="1"/>
    <xf numFmtId="0" fontId="4" fillId="0" borderId="0" xfId="0" applyFont="1"/>
    <xf numFmtId="1" fontId="0" fillId="0" borderId="16" xfId="0" applyNumberFormat="1" applyFont="1" applyBorder="1" applyAlignment="1">
      <alignment horizontal="center"/>
    </xf>
    <xf numFmtId="1" fontId="0" fillId="0" borderId="18" xfId="0" applyNumberFormat="1" applyFont="1" applyBorder="1" applyAlignment="1">
      <alignment horizontal="center"/>
    </xf>
    <xf numFmtId="1" fontId="4" fillId="0" borderId="20" xfId="0" applyNumberFormat="1" applyFont="1" applyBorder="1" applyAlignment="1">
      <alignment horizontal="center"/>
    </xf>
    <xf numFmtId="1" fontId="4" fillId="0" borderId="18" xfId="0" applyNumberFormat="1" applyFont="1" applyBorder="1" applyAlignment="1">
      <alignment horizontal="center"/>
    </xf>
    <xf numFmtId="1" fontId="5" fillId="0" borderId="18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19" xfId="0" applyFont="1" applyBorder="1"/>
    <xf numFmtId="164" fontId="3" fillId="0" borderId="19" xfId="0" applyNumberFormat="1" applyFont="1" applyBorder="1"/>
    <xf numFmtId="0" fontId="0" fillId="0" borderId="19" xfId="0" applyFont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" fontId="2" fillId="0" borderId="0" xfId="0" applyNumberFormat="1" applyFont="1"/>
    <xf numFmtId="0" fontId="6" fillId="0" borderId="0" xfId="0" applyFont="1"/>
    <xf numFmtId="1" fontId="6" fillId="0" borderId="0" xfId="0" applyNumberFormat="1" applyFont="1"/>
    <xf numFmtId="164" fontId="0" fillId="2" borderId="0" xfId="0" applyNumberFormat="1" applyFill="1"/>
    <xf numFmtId="1" fontId="1" fillId="3" borderId="0" xfId="0" applyNumberFormat="1" applyFont="1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1"/>
  <sheetViews>
    <sheetView topLeftCell="A4" zoomScale="70" zoomScaleNormal="70" workbookViewId="0">
      <selection activeCell="F33" sqref="F33"/>
    </sheetView>
  </sheetViews>
  <sheetFormatPr defaultRowHeight="12.75" x14ac:dyDescent="0.2"/>
  <cols>
    <col min="1" max="1" width="9.140625" style="2"/>
    <col min="2" max="2" width="26.7109375" customWidth="1"/>
    <col min="3" max="3" width="12.42578125" customWidth="1"/>
    <col min="4" max="4" width="12.5703125" bestFit="1" customWidth="1"/>
    <col min="5" max="5" width="18.7109375" customWidth="1"/>
    <col min="6" max="6" width="12.5703125" bestFit="1" customWidth="1"/>
    <col min="7" max="8" width="12.140625" bestFit="1" customWidth="1"/>
    <col min="9" max="9" width="11.5703125" bestFit="1" customWidth="1"/>
    <col min="10" max="10" width="12" bestFit="1" customWidth="1"/>
    <col min="11" max="11" width="11.5703125" bestFit="1" customWidth="1"/>
    <col min="12" max="12" width="15.42578125" bestFit="1" customWidth="1"/>
    <col min="13" max="13" width="9.140625" style="2"/>
    <col min="14" max="14" width="26.7109375" customWidth="1"/>
    <col min="17" max="17" width="12.5703125" bestFit="1" customWidth="1"/>
    <col min="18" max="19" width="12.140625" bestFit="1" customWidth="1"/>
    <col min="20" max="20" width="11.5703125" bestFit="1" customWidth="1"/>
    <col min="21" max="21" width="12" bestFit="1" customWidth="1"/>
    <col min="22" max="22" width="11.5703125" bestFit="1" customWidth="1"/>
    <col min="23" max="23" width="11.5703125" customWidth="1"/>
    <col min="27" max="29" width="15.28515625" bestFit="1" customWidth="1"/>
    <col min="30" max="30" width="15.7109375" bestFit="1" customWidth="1"/>
    <col min="31" max="31" width="15.28515625" bestFit="1" customWidth="1"/>
    <col min="32" max="32" width="12.42578125" bestFit="1" customWidth="1"/>
  </cols>
  <sheetData>
    <row r="1" spans="1:32" x14ac:dyDescent="0.2">
      <c r="B1" s="1" t="s">
        <v>51</v>
      </c>
    </row>
    <row r="2" spans="1:32" x14ac:dyDescent="0.2">
      <c r="B2" s="14" t="s">
        <v>52</v>
      </c>
    </row>
    <row r="3" spans="1:32" x14ac:dyDescent="0.2">
      <c r="B3" t="s">
        <v>53</v>
      </c>
    </row>
    <row r="5" spans="1:32" x14ac:dyDescent="0.2">
      <c r="A5" s="22" t="s">
        <v>54</v>
      </c>
      <c r="M5" s="3" t="s">
        <v>55</v>
      </c>
      <c r="Y5" s="22" t="s">
        <v>56</v>
      </c>
    </row>
    <row r="6" spans="1:32" x14ac:dyDescent="0.2">
      <c r="A6" s="9"/>
      <c r="B6" s="5"/>
      <c r="D6" s="5"/>
      <c r="E6" s="5"/>
      <c r="F6" s="9">
        <v>6</v>
      </c>
      <c r="G6" s="9">
        <v>5</v>
      </c>
      <c r="H6" s="9">
        <v>4</v>
      </c>
      <c r="I6" s="9">
        <v>3</v>
      </c>
      <c r="J6" s="9">
        <v>2</v>
      </c>
      <c r="K6" s="9">
        <v>1</v>
      </c>
      <c r="L6" s="9">
        <v>0</v>
      </c>
      <c r="M6" s="9"/>
      <c r="N6" s="5"/>
      <c r="P6" s="5"/>
      <c r="Q6" s="9">
        <v>6</v>
      </c>
      <c r="R6" s="9">
        <v>5</v>
      </c>
      <c r="S6" s="9">
        <v>4</v>
      </c>
      <c r="T6" s="9">
        <v>3</v>
      </c>
      <c r="U6" s="9">
        <v>2</v>
      </c>
      <c r="V6" s="9">
        <v>1</v>
      </c>
      <c r="W6" s="9">
        <v>0</v>
      </c>
      <c r="X6" s="5"/>
      <c r="AA6">
        <v>6</v>
      </c>
      <c r="AB6">
        <v>5</v>
      </c>
      <c r="AC6">
        <v>4</v>
      </c>
      <c r="AD6">
        <v>3</v>
      </c>
      <c r="AE6">
        <v>2</v>
      </c>
      <c r="AF6">
        <v>1</v>
      </c>
    </row>
    <row r="7" spans="1:32" x14ac:dyDescent="0.2">
      <c r="A7" s="9"/>
      <c r="B7" s="5"/>
      <c r="C7" s="7"/>
      <c r="D7" s="22" t="s">
        <v>33</v>
      </c>
      <c r="E7" s="149">
        <v>45</v>
      </c>
      <c r="F7" s="3"/>
      <c r="G7" s="3"/>
      <c r="H7" s="3"/>
      <c r="I7" s="3"/>
      <c r="J7" s="3"/>
      <c r="K7" s="3"/>
      <c r="M7" s="9"/>
      <c r="N7" s="5"/>
      <c r="O7" s="7"/>
      <c r="P7" s="5"/>
      <c r="Q7" s="5"/>
      <c r="R7" s="5"/>
      <c r="S7" s="5"/>
      <c r="T7" s="5"/>
      <c r="U7" s="5"/>
      <c r="V7" s="5"/>
      <c r="W7" s="5"/>
      <c r="X7" s="5"/>
      <c r="Z7" s="1"/>
    </row>
    <row r="8" spans="1:32" x14ac:dyDescent="0.2">
      <c r="A8" s="9"/>
      <c r="B8" s="5"/>
      <c r="C8" s="7"/>
      <c r="D8" s="148" t="s">
        <v>4</v>
      </c>
      <c r="E8" s="150">
        <v>1080</v>
      </c>
      <c r="F8" s="3"/>
      <c r="G8" s="3"/>
      <c r="H8" s="3"/>
      <c r="I8" s="3"/>
      <c r="J8" s="3"/>
      <c r="K8" s="3"/>
      <c r="M8" s="9"/>
      <c r="N8" s="5"/>
      <c r="O8" s="7"/>
      <c r="P8" s="5"/>
      <c r="Q8" s="5"/>
      <c r="R8" s="5"/>
      <c r="S8" s="5"/>
      <c r="T8" s="5"/>
      <c r="U8" s="5"/>
      <c r="V8" s="5"/>
      <c r="W8" s="5"/>
      <c r="X8" s="5"/>
      <c r="Z8" s="1"/>
    </row>
    <row r="9" spans="1:32" x14ac:dyDescent="0.2">
      <c r="A9" s="9"/>
      <c r="B9" s="5"/>
      <c r="C9" s="7"/>
      <c r="D9" s="22" t="s">
        <v>126</v>
      </c>
      <c r="E9" s="22"/>
      <c r="F9" s="18">
        <f t="shared" ref="F9:L9" si="0">F$6 * $E$8/2/(TAN(RADIANS($E$7/2)))</f>
        <v>7822.0519420888286</v>
      </c>
      <c r="G9" s="18">
        <f t="shared" si="0"/>
        <v>6518.3766184073565</v>
      </c>
      <c r="H9" s="18">
        <f t="shared" si="0"/>
        <v>5214.7012947258854</v>
      </c>
      <c r="I9" s="18">
        <f t="shared" si="0"/>
        <v>3911.0259710444143</v>
      </c>
      <c r="J9" s="18">
        <f t="shared" si="0"/>
        <v>2607.3506473629427</v>
      </c>
      <c r="K9" s="18">
        <f t="shared" si="0"/>
        <v>1303.6753236814714</v>
      </c>
      <c r="L9" s="18">
        <f t="shared" si="0"/>
        <v>0</v>
      </c>
      <c r="M9" s="9"/>
      <c r="N9" s="5"/>
      <c r="O9" s="7"/>
      <c r="P9" s="5"/>
      <c r="Q9" s="18">
        <f t="shared" ref="Q9:V9" si="1">Q$6 * $E$8/2/(TAN(RADIANS($E$7/2)))</f>
        <v>7822.0519420888286</v>
      </c>
      <c r="R9" s="18">
        <f t="shared" si="1"/>
        <v>6518.3766184073565</v>
      </c>
      <c r="S9" s="18">
        <f t="shared" si="1"/>
        <v>5214.7012947258854</v>
      </c>
      <c r="T9" s="18">
        <f t="shared" si="1"/>
        <v>3911.0259710444143</v>
      </c>
      <c r="U9" s="18">
        <f t="shared" si="1"/>
        <v>2607.3506473629427</v>
      </c>
      <c r="V9" s="18">
        <f t="shared" si="1"/>
        <v>1303.6753236814714</v>
      </c>
      <c r="W9" s="18">
        <f t="shared" ref="W9" si="2">W$6 * $E$8/2/(TAN(RADIANS($E$7/2)))</f>
        <v>0</v>
      </c>
      <c r="X9" s="5"/>
      <c r="Z9" s="1"/>
    </row>
    <row r="10" spans="1:32" x14ac:dyDescent="0.2">
      <c r="A10" s="9"/>
      <c r="B10" s="5"/>
      <c r="C10" s="7"/>
      <c r="D10" s="148"/>
      <c r="E10" s="150"/>
      <c r="F10" s="3"/>
      <c r="G10" s="3"/>
      <c r="H10" s="3"/>
      <c r="I10" s="3"/>
      <c r="J10" s="3"/>
      <c r="K10" s="3"/>
      <c r="M10" s="9"/>
      <c r="N10" s="5"/>
      <c r="O10" s="7"/>
      <c r="P10" s="5"/>
      <c r="Q10" s="3"/>
      <c r="R10" s="3"/>
      <c r="S10" s="3"/>
      <c r="T10" s="3"/>
      <c r="U10" s="3"/>
      <c r="V10" s="3"/>
      <c r="X10" s="5"/>
      <c r="Z10" s="1"/>
    </row>
    <row r="11" spans="1:32" x14ac:dyDescent="0.2">
      <c r="A11" s="9"/>
      <c r="B11" s="5"/>
      <c r="D11" s="5"/>
      <c r="F11" s="3" t="s">
        <v>34</v>
      </c>
      <c r="G11" s="3" t="s">
        <v>35</v>
      </c>
      <c r="H11" s="3" t="s">
        <v>36</v>
      </c>
      <c r="I11" s="3" t="s">
        <v>37</v>
      </c>
      <c r="J11" s="3" t="s">
        <v>38</v>
      </c>
      <c r="K11" s="3" t="s">
        <v>96</v>
      </c>
      <c r="L11" s="3" t="s">
        <v>39</v>
      </c>
      <c r="M11" s="9" t="s">
        <v>3</v>
      </c>
      <c r="N11" s="5" t="s">
        <v>3</v>
      </c>
      <c r="P11" s="5"/>
      <c r="Q11" s="3" t="s">
        <v>34</v>
      </c>
      <c r="R11" s="3" t="s">
        <v>35</v>
      </c>
      <c r="S11" s="3" t="s">
        <v>36</v>
      </c>
      <c r="T11" s="3" t="s">
        <v>37</v>
      </c>
      <c r="U11" s="3" t="s">
        <v>38</v>
      </c>
      <c r="V11" s="3" t="s">
        <v>96</v>
      </c>
      <c r="W11" s="3" t="s">
        <v>39</v>
      </c>
      <c r="X11" s="5"/>
      <c r="Y11" t="s">
        <v>33</v>
      </c>
      <c r="Z11" s="1">
        <v>45</v>
      </c>
    </row>
    <row r="12" spans="1:32" x14ac:dyDescent="0.2">
      <c r="A12" s="9"/>
      <c r="B12" s="5"/>
      <c r="C12" s="7"/>
      <c r="D12" s="22" t="s">
        <v>40</v>
      </c>
      <c r="E12" s="22"/>
      <c r="F12" s="4">
        <f t="shared" ref="F12:J12" si="3">$L12-F9</f>
        <v>-3911.0259710444143</v>
      </c>
      <c r="G12" s="4">
        <f t="shared" si="3"/>
        <v>-2607.3506473629423</v>
      </c>
      <c r="H12" s="4">
        <f t="shared" si="3"/>
        <v>-1303.6753236814711</v>
      </c>
      <c r="I12" s="4">
        <f t="shared" si="3"/>
        <v>0</v>
      </c>
      <c r="J12" s="4">
        <f t="shared" si="3"/>
        <v>1303.6753236814716</v>
      </c>
      <c r="K12" s="4">
        <f>$L12-K9</f>
        <v>2607.3506473629432</v>
      </c>
      <c r="L12" s="149">
        <v>3911.0259710444143</v>
      </c>
      <c r="M12" s="9"/>
      <c r="N12" s="5"/>
      <c r="O12" s="7"/>
      <c r="P12" s="5"/>
      <c r="Q12" s="4">
        <f t="shared" ref="Q12:U12" si="4">$L12-Q9</f>
        <v>-3911.0259710444143</v>
      </c>
      <c r="R12" s="4">
        <f t="shared" si="4"/>
        <v>-2607.3506473629423</v>
      </c>
      <c r="S12" s="4">
        <f t="shared" si="4"/>
        <v>-1303.6753236814711</v>
      </c>
      <c r="T12" s="4">
        <f t="shared" si="4"/>
        <v>0</v>
      </c>
      <c r="U12" s="4">
        <f t="shared" si="4"/>
        <v>1303.6753236814716</v>
      </c>
      <c r="V12" s="4">
        <f>$L12-V9</f>
        <v>2607.3506473629432</v>
      </c>
      <c r="W12" s="149">
        <v>3911.0259710444143</v>
      </c>
      <c r="X12" s="5"/>
      <c r="Z12" s="1"/>
    </row>
    <row r="13" spans="1:32" x14ac:dyDescent="0.2">
      <c r="A13" s="9"/>
      <c r="B13" s="5"/>
      <c r="C13" s="7"/>
      <c r="D13" s="22"/>
      <c r="E13" s="22"/>
      <c r="F13" s="4"/>
      <c r="G13" s="4"/>
      <c r="H13" s="4"/>
      <c r="I13" s="4"/>
      <c r="J13" s="4"/>
      <c r="K13" s="4"/>
      <c r="M13" s="9"/>
      <c r="N13" s="5"/>
      <c r="O13" s="7"/>
      <c r="P13" s="5"/>
      <c r="Q13" s="4"/>
      <c r="R13" s="4"/>
      <c r="S13" s="4"/>
      <c r="T13" s="4"/>
      <c r="U13" s="4"/>
      <c r="V13" s="4"/>
      <c r="W13" s="4"/>
      <c r="X13" s="5"/>
      <c r="Z13" s="1"/>
    </row>
    <row r="14" spans="1:32" x14ac:dyDescent="0.2">
      <c r="A14" s="9"/>
      <c r="B14" s="5"/>
      <c r="C14" s="7" t="s">
        <v>20</v>
      </c>
      <c r="D14" s="22"/>
      <c r="E14" s="22"/>
      <c r="F14" s="4"/>
      <c r="G14" s="4"/>
      <c r="H14" s="4"/>
      <c r="I14" s="4"/>
      <c r="J14" s="4"/>
      <c r="K14" s="4"/>
      <c r="M14" s="9"/>
      <c r="N14" s="5"/>
      <c r="O14" s="7" t="s">
        <v>20</v>
      </c>
      <c r="P14" s="5"/>
      <c r="Q14" s="4"/>
      <c r="R14" s="4"/>
      <c r="S14" s="4"/>
      <c r="T14" s="4"/>
      <c r="U14" s="4"/>
      <c r="V14" s="4"/>
      <c r="W14" s="4"/>
      <c r="X14" s="5"/>
      <c r="Z14" s="1"/>
    </row>
    <row r="15" spans="1:32" x14ac:dyDescent="0.2">
      <c r="A15" s="9"/>
      <c r="B15" s="5"/>
      <c r="C15" s="7" t="s">
        <v>19</v>
      </c>
      <c r="D15" s="22"/>
      <c r="E15" s="22"/>
      <c r="F15" s="4"/>
      <c r="G15" s="4"/>
      <c r="H15" s="4"/>
      <c r="I15" s="4"/>
      <c r="J15" s="4"/>
      <c r="K15" s="4"/>
      <c r="M15" s="9"/>
      <c r="N15" s="5"/>
      <c r="O15" s="7" t="s">
        <v>19</v>
      </c>
      <c r="P15" s="5"/>
      <c r="Q15" s="4"/>
      <c r="R15" s="4"/>
      <c r="S15" s="4"/>
      <c r="T15" s="4"/>
      <c r="U15" s="4"/>
      <c r="V15" s="4"/>
      <c r="W15" s="4"/>
      <c r="X15" s="5"/>
      <c r="Z15" s="1"/>
    </row>
    <row r="16" spans="1:32" x14ac:dyDescent="0.2">
      <c r="A16" s="9"/>
      <c r="B16" s="5"/>
      <c r="C16" s="7"/>
      <c r="D16" s="5"/>
      <c r="E16" s="5"/>
      <c r="F16" s="5"/>
      <c r="G16" s="5"/>
      <c r="H16" s="5"/>
      <c r="I16" s="5"/>
      <c r="J16" s="5"/>
      <c r="K16" s="5"/>
      <c r="M16" s="9"/>
      <c r="N16" s="5"/>
      <c r="O16" s="7"/>
      <c r="P16" s="5"/>
      <c r="Q16" s="5"/>
      <c r="R16" s="5"/>
      <c r="S16" s="5"/>
      <c r="T16" s="5"/>
      <c r="U16" s="5"/>
      <c r="V16" s="5"/>
      <c r="W16" s="5"/>
      <c r="X16" s="5"/>
      <c r="Z16" s="1"/>
    </row>
    <row r="17" spans="1:35" ht="13.5" thickBot="1" x14ac:dyDescent="0.25">
      <c r="A17" s="9"/>
      <c r="B17" s="5" t="s">
        <v>131</v>
      </c>
      <c r="C17" s="7">
        <v>1920</v>
      </c>
      <c r="D17" s="5"/>
      <c r="E17" s="5"/>
      <c r="F17" s="5">
        <f t="shared" ref="F17:K17" si="5">F$6*$C17</f>
        <v>11520</v>
      </c>
      <c r="G17" s="5">
        <f t="shared" si="5"/>
        <v>9600</v>
      </c>
      <c r="H17" s="5">
        <f t="shared" si="5"/>
        <v>7680</v>
      </c>
      <c r="I17" s="5">
        <f t="shared" si="5"/>
        <v>5760</v>
      </c>
      <c r="J17" s="5">
        <f t="shared" si="5"/>
        <v>3840</v>
      </c>
      <c r="K17" s="8">
        <f t="shared" si="5"/>
        <v>1920</v>
      </c>
      <c r="M17" s="9" t="s">
        <v>3</v>
      </c>
      <c r="N17" s="5" t="s">
        <v>130</v>
      </c>
      <c r="O17" s="7">
        <v>1080</v>
      </c>
      <c r="P17" s="5"/>
      <c r="Q17" s="5">
        <f>Q$6*$O17</f>
        <v>6480</v>
      </c>
      <c r="R17" s="5">
        <f t="shared" ref="R17:V24" si="6">R$6*$O17</f>
        <v>5400</v>
      </c>
      <c r="S17" s="5">
        <f t="shared" si="6"/>
        <v>4320</v>
      </c>
      <c r="T17" s="5">
        <f t="shared" si="6"/>
        <v>3240</v>
      </c>
      <c r="U17" s="5">
        <f t="shared" si="6"/>
        <v>2160</v>
      </c>
      <c r="V17" s="5">
        <f t="shared" si="6"/>
        <v>1080</v>
      </c>
      <c r="W17" s="5"/>
      <c r="X17" s="5"/>
      <c r="Y17" t="s">
        <v>32</v>
      </c>
      <c r="AA17" s="18">
        <f t="shared" ref="AA17:AF17" si="7">AA$6 * $O$17/2/(TAN(RADIANS($Z$11/2)))</f>
        <v>7822.0519420888286</v>
      </c>
      <c r="AB17" s="18">
        <f t="shared" si="7"/>
        <v>6518.3766184073565</v>
      </c>
      <c r="AC17" s="18">
        <f t="shared" si="7"/>
        <v>5214.7012947258854</v>
      </c>
      <c r="AD17" s="18">
        <f t="shared" si="7"/>
        <v>3911.0259710444143</v>
      </c>
      <c r="AE17" s="18">
        <f t="shared" si="7"/>
        <v>2607.3506473629427</v>
      </c>
      <c r="AF17" s="18">
        <f t="shared" si="7"/>
        <v>1303.6753236814714</v>
      </c>
      <c r="AG17" s="14"/>
      <c r="AH17" s="14"/>
      <c r="AI17" s="14"/>
    </row>
    <row r="18" spans="1:35" ht="13.5" thickBot="1" x14ac:dyDescent="0.25">
      <c r="A18" s="9"/>
      <c r="B18" s="5" t="s">
        <v>27</v>
      </c>
      <c r="C18" s="7"/>
      <c r="D18" s="5"/>
      <c r="E18" s="5"/>
      <c r="F18" s="5"/>
      <c r="G18" s="5"/>
      <c r="H18" s="5"/>
      <c r="I18" s="5"/>
      <c r="J18" s="5"/>
      <c r="K18" s="11">
        <f>0.6*K17</f>
        <v>1152</v>
      </c>
      <c r="M18" s="9"/>
      <c r="N18" s="5" t="s">
        <v>129</v>
      </c>
      <c r="O18" s="7"/>
      <c r="P18" s="5"/>
      <c r="Q18" s="5">
        <f>Q17/2</f>
        <v>3240</v>
      </c>
      <c r="R18" s="5">
        <f t="shared" ref="R18:V18" si="8">R17/2</f>
        <v>2700</v>
      </c>
      <c r="S18" s="5">
        <f t="shared" si="8"/>
        <v>2160</v>
      </c>
      <c r="T18" s="5">
        <f t="shared" si="8"/>
        <v>1620</v>
      </c>
      <c r="U18" s="5">
        <f t="shared" si="8"/>
        <v>1080</v>
      </c>
      <c r="V18" s="5">
        <f t="shared" si="8"/>
        <v>540</v>
      </c>
      <c r="W18" s="5"/>
      <c r="X18" s="5"/>
      <c r="AA18" s="3" t="s">
        <v>34</v>
      </c>
      <c r="AB18" s="3" t="s">
        <v>35</v>
      </c>
      <c r="AC18" s="3" t="s">
        <v>36</v>
      </c>
      <c r="AD18" s="3" t="s">
        <v>37</v>
      </c>
      <c r="AE18" s="3" t="s">
        <v>38</v>
      </c>
      <c r="AF18" s="3" t="s">
        <v>39</v>
      </c>
    </row>
    <row r="19" spans="1:35" x14ac:dyDescent="0.2">
      <c r="A19" s="9"/>
      <c r="B19" s="128" t="s">
        <v>127</v>
      </c>
      <c r="C19" s="152"/>
      <c r="D19" s="128"/>
      <c r="E19" s="128"/>
      <c r="F19" s="128"/>
      <c r="G19" s="128"/>
      <c r="H19" s="128"/>
      <c r="I19" s="128"/>
      <c r="J19" s="128"/>
      <c r="K19" s="153">
        <f>K18/K26</f>
        <v>0.76544850498338868</v>
      </c>
      <c r="M19" s="9"/>
      <c r="N19" s="5"/>
      <c r="O19" s="7"/>
      <c r="P19" s="5"/>
      <c r="Q19" s="5"/>
      <c r="R19" s="5"/>
      <c r="S19" s="5"/>
      <c r="T19" s="5"/>
      <c r="U19" s="5"/>
      <c r="V19" s="5"/>
      <c r="W19" s="5"/>
      <c r="X19" s="5"/>
      <c r="AA19" s="3"/>
      <c r="AB19" s="3"/>
      <c r="AC19" s="3"/>
      <c r="AD19" s="3"/>
      <c r="AE19" s="3"/>
      <c r="AF19" s="3"/>
    </row>
    <row r="20" spans="1:35" x14ac:dyDescent="0.2">
      <c r="A20" s="9"/>
      <c r="B20" s="5"/>
      <c r="C20" s="7"/>
      <c r="D20" s="5"/>
      <c r="E20" s="5"/>
      <c r="F20" s="5"/>
      <c r="G20" s="5"/>
      <c r="H20" s="5"/>
      <c r="I20" s="5"/>
      <c r="J20" s="5"/>
      <c r="K20" s="5"/>
      <c r="M20" s="9"/>
      <c r="N20" s="5"/>
      <c r="O20" s="7"/>
      <c r="P20" s="5"/>
      <c r="Q20" s="5"/>
      <c r="R20" s="5"/>
      <c r="S20" s="5"/>
      <c r="T20" s="5"/>
      <c r="U20" s="5"/>
      <c r="V20" s="5"/>
      <c r="W20" s="5"/>
      <c r="X20" s="5"/>
      <c r="AA20" s="3"/>
      <c r="AB20" s="3"/>
      <c r="AC20" s="3"/>
      <c r="AD20" s="3"/>
      <c r="AE20" s="3"/>
      <c r="AF20" s="3"/>
    </row>
    <row r="21" spans="1:35" x14ac:dyDescent="0.2">
      <c r="A21" s="9"/>
      <c r="B21" s="5" t="s">
        <v>5</v>
      </c>
      <c r="C21" s="7">
        <v>207</v>
      </c>
      <c r="D21" s="5"/>
      <c r="E21" s="5"/>
      <c r="F21" s="5">
        <f t="shared" ref="F21:K21" si="9">F$6*$C21</f>
        <v>1242</v>
      </c>
      <c r="G21" s="5">
        <f t="shared" si="9"/>
        <v>1035</v>
      </c>
      <c r="H21" s="5">
        <f t="shared" si="9"/>
        <v>828</v>
      </c>
      <c r="I21" s="5">
        <f t="shared" si="9"/>
        <v>621</v>
      </c>
      <c r="J21" s="5">
        <f t="shared" si="9"/>
        <v>414</v>
      </c>
      <c r="K21" s="5">
        <f t="shared" si="9"/>
        <v>207</v>
      </c>
      <c r="M21" s="9" t="s">
        <v>3</v>
      </c>
      <c r="N21" s="5" t="s">
        <v>5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t="s">
        <v>40</v>
      </c>
      <c r="AA21" s="4">
        <f t="shared" ref="AA21:AD21" si="10">AB21-$AF$17</f>
        <v>-2607.3506473629427</v>
      </c>
      <c r="AB21" s="4">
        <f t="shared" si="10"/>
        <v>-1303.6753236814714</v>
      </c>
      <c r="AC21" s="4">
        <f t="shared" si="10"/>
        <v>0</v>
      </c>
      <c r="AD21" s="4">
        <f t="shared" si="10"/>
        <v>1303.6753236814718</v>
      </c>
      <c r="AE21" s="4">
        <f>AF21-$AF$17</f>
        <v>2607.3506473629432</v>
      </c>
      <c r="AF21" s="4">
        <f>$AD$17</f>
        <v>3911.0259710444143</v>
      </c>
    </row>
    <row r="22" spans="1:35" x14ac:dyDescent="0.2">
      <c r="A22" s="9"/>
      <c r="B22" s="5" t="s">
        <v>6</v>
      </c>
      <c r="C22" s="5"/>
      <c r="D22" s="5"/>
      <c r="E22" s="5"/>
      <c r="F22" s="5"/>
      <c r="G22" s="5"/>
      <c r="H22" s="5"/>
      <c r="I22" s="5"/>
      <c r="J22" s="5"/>
      <c r="K22" s="5"/>
      <c r="M22" s="9" t="s">
        <v>3</v>
      </c>
      <c r="N22" s="5" t="s">
        <v>6</v>
      </c>
      <c r="O22" s="7">
        <v>812</v>
      </c>
      <c r="P22" s="5"/>
      <c r="Q22" s="5">
        <f>Q$6*$O22</f>
        <v>4872</v>
      </c>
      <c r="R22" s="5">
        <f t="shared" si="6"/>
        <v>4060</v>
      </c>
      <c r="S22" s="5">
        <f t="shared" si="6"/>
        <v>3248</v>
      </c>
      <c r="T22" s="5">
        <f t="shared" si="6"/>
        <v>2436</v>
      </c>
      <c r="U22" s="5">
        <f t="shared" si="6"/>
        <v>1624</v>
      </c>
      <c r="V22" s="5">
        <f>V$6*$O22</f>
        <v>812</v>
      </c>
      <c r="W22" s="5"/>
      <c r="X22" s="5"/>
      <c r="AA22" s="4"/>
      <c r="AB22" s="4"/>
      <c r="AC22" s="4"/>
      <c r="AD22" s="4"/>
      <c r="AE22" s="4"/>
      <c r="AF22" s="4"/>
    </row>
    <row r="23" spans="1:35" x14ac:dyDescent="0.2">
      <c r="A23" s="9"/>
      <c r="B23" s="5" t="s">
        <v>7</v>
      </c>
      <c r="C23" s="7">
        <v>959</v>
      </c>
      <c r="D23" s="5"/>
      <c r="E23" s="5"/>
      <c r="F23" s="5">
        <f t="shared" ref="F23:K23" si="11">-F$17/2+F$6*$C23</f>
        <v>-6</v>
      </c>
      <c r="G23" s="5">
        <f t="shared" si="11"/>
        <v>-5</v>
      </c>
      <c r="H23" s="5">
        <f t="shared" si="11"/>
        <v>-4</v>
      </c>
      <c r="I23" s="5">
        <f t="shared" si="11"/>
        <v>-3</v>
      </c>
      <c r="J23" s="5">
        <f t="shared" si="11"/>
        <v>-2</v>
      </c>
      <c r="K23" s="5">
        <f t="shared" si="11"/>
        <v>-1</v>
      </c>
      <c r="M23" s="9" t="s">
        <v>3</v>
      </c>
      <c r="N23" s="5" t="s">
        <v>7</v>
      </c>
      <c r="O23" s="7">
        <v>944</v>
      </c>
      <c r="P23" s="5"/>
      <c r="Q23" s="5">
        <f>Q$6*$O23</f>
        <v>5664</v>
      </c>
      <c r="R23" s="5">
        <f t="shared" si="6"/>
        <v>4720</v>
      </c>
      <c r="S23" s="5">
        <f t="shared" si="6"/>
        <v>3776</v>
      </c>
      <c r="T23" s="5">
        <f>T$6*$O23</f>
        <v>2832</v>
      </c>
      <c r="U23" s="5">
        <f t="shared" si="6"/>
        <v>1888</v>
      </c>
      <c r="V23" s="5">
        <f t="shared" si="6"/>
        <v>944</v>
      </c>
      <c r="W23" s="5"/>
      <c r="X23" s="5"/>
      <c r="Y23" t="s">
        <v>41</v>
      </c>
      <c r="AA23" s="21">
        <f t="shared" ref="AA23:AD23" si="12">AA21-$AF$21</f>
        <v>-6518.3766184073575</v>
      </c>
      <c r="AB23" s="21">
        <f t="shared" si="12"/>
        <v>-5214.7012947258854</v>
      </c>
      <c r="AC23" s="21">
        <f t="shared" si="12"/>
        <v>-3911.0259710444143</v>
      </c>
      <c r="AD23" s="21">
        <f t="shared" si="12"/>
        <v>-2607.3506473629423</v>
      </c>
      <c r="AE23" s="20">
        <f>AE21-$AF$21</f>
        <v>-1303.6753236814711</v>
      </c>
      <c r="AF23" s="4"/>
    </row>
    <row r="24" spans="1:35" x14ac:dyDescent="0.2">
      <c r="A24" s="9"/>
      <c r="B24" s="5" t="s">
        <v>8</v>
      </c>
      <c r="C24" s="5"/>
      <c r="D24" s="5"/>
      <c r="E24" s="5"/>
      <c r="F24" s="5"/>
      <c r="G24" s="5"/>
      <c r="H24" s="5"/>
      <c r="I24" s="5"/>
      <c r="J24" s="5"/>
      <c r="K24" s="5"/>
      <c r="M24" s="9" t="s">
        <v>3</v>
      </c>
      <c r="N24" s="5" t="s">
        <v>8</v>
      </c>
      <c r="O24" s="7">
        <v>1079</v>
      </c>
      <c r="P24" s="5"/>
      <c r="Q24" s="5">
        <f>Q$6*$O24</f>
        <v>6474</v>
      </c>
      <c r="R24" s="5">
        <f t="shared" si="6"/>
        <v>5395</v>
      </c>
      <c r="S24" s="5">
        <f t="shared" si="6"/>
        <v>4316</v>
      </c>
      <c r="T24" s="5">
        <f t="shared" si="6"/>
        <v>3237</v>
      </c>
      <c r="U24" s="5">
        <f t="shared" si="6"/>
        <v>2158</v>
      </c>
      <c r="V24" s="5">
        <f>V$6*$O24</f>
        <v>1079</v>
      </c>
      <c r="W24" s="5"/>
      <c r="X24" s="5"/>
      <c r="Y24" t="s">
        <v>42</v>
      </c>
      <c r="AA24" s="4">
        <f t="shared" ref="AA24:AC24" si="13">AA21-$AE$21</f>
        <v>-5214.7012947258863</v>
      </c>
      <c r="AB24" s="4">
        <f t="shared" si="13"/>
        <v>-3911.0259710444143</v>
      </c>
      <c r="AC24" s="4">
        <f t="shared" si="13"/>
        <v>-2607.3506473629432</v>
      </c>
      <c r="AD24" s="20">
        <f>AD21-$AE$21</f>
        <v>-1303.6753236814714</v>
      </c>
      <c r="AF24" s="4"/>
    </row>
    <row r="25" spans="1:35" ht="13.5" thickBot="1" x14ac:dyDescent="0.25">
      <c r="A25" s="9"/>
      <c r="B25" s="5" t="s">
        <v>9</v>
      </c>
      <c r="C25" s="7">
        <v>1711</v>
      </c>
      <c r="D25" s="5"/>
      <c r="E25" s="5"/>
      <c r="F25" s="5">
        <f t="shared" ref="F25:K26" si="14">F$6*$C25</f>
        <v>10266</v>
      </c>
      <c r="G25" s="5">
        <f t="shared" si="14"/>
        <v>8555</v>
      </c>
      <c r="H25" s="5">
        <f t="shared" si="14"/>
        <v>6844</v>
      </c>
      <c r="I25" s="5">
        <f t="shared" si="14"/>
        <v>5133</v>
      </c>
      <c r="J25" s="5">
        <f t="shared" si="14"/>
        <v>3422</v>
      </c>
      <c r="K25" s="5">
        <f t="shared" si="14"/>
        <v>1711</v>
      </c>
      <c r="M25" s="9" t="s">
        <v>3</v>
      </c>
      <c r="N25" s="5" t="s">
        <v>9</v>
      </c>
      <c r="O25" s="5"/>
      <c r="P25" s="5"/>
      <c r="Q25" s="5"/>
      <c r="R25" s="5"/>
      <c r="S25" s="5"/>
      <c r="T25" s="5"/>
      <c r="U25" s="5"/>
      <c r="V25" s="5"/>
      <c r="W25" s="5"/>
      <c r="X25" s="5"/>
      <c r="Y25" t="s">
        <v>43</v>
      </c>
      <c r="AA25" s="4">
        <f t="shared" ref="AA25:AB25" si="15">AA21-$AD$21</f>
        <v>-3911.0259710444143</v>
      </c>
      <c r="AB25" s="4">
        <f t="shared" si="15"/>
        <v>-2607.3506473629432</v>
      </c>
      <c r="AC25" s="20">
        <f>AC21-$AD$21</f>
        <v>-1303.6753236814718</v>
      </c>
      <c r="AF25" s="4"/>
    </row>
    <row r="26" spans="1:35" ht="13.5" thickBot="1" x14ac:dyDescent="0.25">
      <c r="A26" s="9"/>
      <c r="B26" s="5" t="s">
        <v>21</v>
      </c>
      <c r="C26" s="5">
        <f>C25-(C21-1)</f>
        <v>1505</v>
      </c>
      <c r="D26" s="5"/>
      <c r="E26" s="5"/>
      <c r="F26" s="5">
        <f t="shared" si="14"/>
        <v>9030</v>
      </c>
      <c r="G26" s="5">
        <f t="shared" si="14"/>
        <v>7525</v>
      </c>
      <c r="H26" s="5">
        <f t="shared" si="14"/>
        <v>6020</v>
      </c>
      <c r="I26" s="5">
        <f t="shared" si="14"/>
        <v>4515</v>
      </c>
      <c r="J26" s="5">
        <f t="shared" si="14"/>
        <v>3010</v>
      </c>
      <c r="K26" s="10">
        <f t="shared" si="14"/>
        <v>1505</v>
      </c>
      <c r="M26" s="9" t="s">
        <v>3</v>
      </c>
      <c r="N26" s="5" t="s">
        <v>3</v>
      </c>
      <c r="O26" s="5"/>
      <c r="P26" s="5"/>
      <c r="Q26" s="5"/>
      <c r="R26" s="5"/>
      <c r="S26" s="5"/>
      <c r="T26" s="5"/>
      <c r="U26" s="5"/>
      <c r="V26" s="5"/>
      <c r="W26" s="5"/>
      <c r="X26" s="5"/>
      <c r="Y26" t="s">
        <v>44</v>
      </c>
      <c r="AA26" s="4">
        <f>AA21-$AC$21</f>
        <v>-2607.3506473629427</v>
      </c>
      <c r="AB26" s="20">
        <f>AB21-$AC$21</f>
        <v>-1303.6753236814714</v>
      </c>
      <c r="AF26" s="4"/>
    </row>
    <row r="27" spans="1:35" x14ac:dyDescent="0.2">
      <c r="A27" s="9"/>
      <c r="B27" s="5"/>
      <c r="C27" s="5"/>
      <c r="D27" s="5"/>
      <c r="E27" s="5"/>
      <c r="F27" s="5"/>
      <c r="G27" s="5"/>
      <c r="H27" s="5"/>
      <c r="I27" s="5"/>
      <c r="J27" s="5"/>
      <c r="K27" s="5"/>
      <c r="M27" s="9"/>
      <c r="N27" s="5" t="s">
        <v>24</v>
      </c>
      <c r="O27" s="5">
        <f>O24-(O22-1)</f>
        <v>268</v>
      </c>
      <c r="P27" s="5"/>
      <c r="Q27" s="5">
        <f>Q$6*$O27</f>
        <v>1608</v>
      </c>
      <c r="R27" s="5">
        <f t="shared" ref="R27:V27" si="16">R$6*$O27</f>
        <v>1340</v>
      </c>
      <c r="S27" s="5">
        <f t="shared" si="16"/>
        <v>1072</v>
      </c>
      <c r="T27" s="5">
        <f t="shared" si="16"/>
        <v>804</v>
      </c>
      <c r="U27" s="5">
        <f t="shared" si="16"/>
        <v>536</v>
      </c>
      <c r="V27" s="5">
        <f t="shared" si="16"/>
        <v>268</v>
      </c>
      <c r="W27" s="5"/>
      <c r="X27" s="5"/>
      <c r="Y27" t="s">
        <v>45</v>
      </c>
      <c r="AA27" s="20">
        <f>AA21-$AB$21</f>
        <v>-1303.6753236814714</v>
      </c>
      <c r="AF27" s="4"/>
    </row>
    <row r="28" spans="1:35" x14ac:dyDescent="0.2">
      <c r="A28" s="9"/>
      <c r="B28" s="5"/>
      <c r="C28" s="5"/>
      <c r="D28" s="5"/>
      <c r="E28" s="5"/>
      <c r="F28" s="5"/>
      <c r="G28" s="5"/>
      <c r="H28" s="5"/>
      <c r="I28" s="5"/>
      <c r="J28" s="5"/>
      <c r="K28" s="5"/>
      <c r="M28" s="9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AA28" s="20"/>
      <c r="AF28" s="4"/>
    </row>
    <row r="29" spans="1:35" x14ac:dyDescent="0.2">
      <c r="A29" s="9"/>
      <c r="B29" s="5" t="s">
        <v>120</v>
      </c>
      <c r="C29" s="7">
        <v>835</v>
      </c>
      <c r="D29" s="5"/>
      <c r="E29" s="5"/>
      <c r="F29" s="5">
        <f t="shared" ref="F29:K29" si="17">F$6*$C29</f>
        <v>5010</v>
      </c>
      <c r="G29" s="5">
        <f t="shared" si="17"/>
        <v>4175</v>
      </c>
      <c r="H29" s="5">
        <f t="shared" si="17"/>
        <v>3340</v>
      </c>
      <c r="I29" s="5">
        <f t="shared" si="17"/>
        <v>2505</v>
      </c>
      <c r="J29" s="5">
        <f t="shared" si="17"/>
        <v>1670</v>
      </c>
      <c r="K29" s="5">
        <f t="shared" si="17"/>
        <v>835</v>
      </c>
      <c r="M29" s="9"/>
      <c r="N29" s="5" t="s">
        <v>120</v>
      </c>
      <c r="O29" s="5"/>
      <c r="P29" s="5"/>
      <c r="Q29" s="5"/>
      <c r="R29" s="5"/>
      <c r="S29" s="5"/>
      <c r="T29" s="5"/>
      <c r="U29" s="5"/>
      <c r="V29" s="5"/>
      <c r="W29" s="5"/>
      <c r="X29" s="5"/>
      <c r="AA29" s="20"/>
      <c r="AF29" s="4"/>
    </row>
    <row r="30" spans="1:35" x14ac:dyDescent="0.2">
      <c r="A30" s="9"/>
      <c r="B30" s="5" t="s">
        <v>121</v>
      </c>
      <c r="C30" s="5"/>
      <c r="D30" s="5"/>
      <c r="E30" s="5"/>
      <c r="F30" s="5"/>
      <c r="G30" s="5"/>
      <c r="H30" s="5"/>
      <c r="I30" s="5"/>
      <c r="J30" s="5"/>
      <c r="K30" s="5"/>
      <c r="M30" s="9"/>
      <c r="N30" s="5" t="s">
        <v>121</v>
      </c>
      <c r="O30" s="7">
        <v>348</v>
      </c>
      <c r="P30" s="5"/>
      <c r="Q30" s="5">
        <f>Q$6*$O30</f>
        <v>2088</v>
      </c>
      <c r="R30" s="5">
        <f t="shared" ref="R30:V32" si="18">R$6*$O30</f>
        <v>1740</v>
      </c>
      <c r="S30" s="5">
        <f t="shared" si="18"/>
        <v>1392</v>
      </c>
      <c r="T30" s="5">
        <f t="shared" si="18"/>
        <v>1044</v>
      </c>
      <c r="U30" s="5">
        <f t="shared" si="18"/>
        <v>696</v>
      </c>
      <c r="V30" s="5">
        <f>V$6*$O30</f>
        <v>348</v>
      </c>
      <c r="W30" s="5"/>
      <c r="X30" s="5"/>
      <c r="AA30" s="20"/>
      <c r="AF30" s="4"/>
    </row>
    <row r="31" spans="1:35" x14ac:dyDescent="0.2">
      <c r="A31" s="9"/>
      <c r="B31" s="5" t="s">
        <v>132</v>
      </c>
      <c r="C31" s="7">
        <v>959</v>
      </c>
      <c r="D31" s="5"/>
      <c r="E31" s="5"/>
      <c r="F31" s="5">
        <f t="shared" ref="F31:K31" si="19">-F$17/2+F$6*$C31</f>
        <v>-6</v>
      </c>
      <c r="G31" s="5">
        <f t="shared" si="19"/>
        <v>-5</v>
      </c>
      <c r="H31" s="5">
        <f t="shared" si="19"/>
        <v>-4</v>
      </c>
      <c r="I31" s="5">
        <f t="shared" si="19"/>
        <v>-3</v>
      </c>
      <c r="J31" s="5">
        <f t="shared" si="19"/>
        <v>-2</v>
      </c>
      <c r="K31" s="5">
        <f t="shared" si="19"/>
        <v>-1</v>
      </c>
      <c r="M31" s="9"/>
      <c r="N31" s="5" t="s">
        <v>132</v>
      </c>
      <c r="O31" s="7">
        <v>370</v>
      </c>
      <c r="P31" s="5"/>
      <c r="Q31" s="5">
        <f>Q$6*$O31</f>
        <v>2220</v>
      </c>
      <c r="R31" s="5">
        <f t="shared" si="18"/>
        <v>1850</v>
      </c>
      <c r="S31" s="5">
        <f t="shared" si="18"/>
        <v>1480</v>
      </c>
      <c r="T31" s="5">
        <f>T$6*$O31</f>
        <v>1110</v>
      </c>
      <c r="U31" s="5">
        <f t="shared" si="18"/>
        <v>740</v>
      </c>
      <c r="V31" s="5">
        <f t="shared" si="18"/>
        <v>370</v>
      </c>
      <c r="W31" s="5"/>
      <c r="X31" s="5"/>
      <c r="AA31" s="20"/>
      <c r="AF31" s="4"/>
    </row>
    <row r="32" spans="1:35" x14ac:dyDescent="0.2">
      <c r="A32" s="9"/>
      <c r="B32" s="5" t="s">
        <v>122</v>
      </c>
      <c r="C32" s="5"/>
      <c r="D32" s="5"/>
      <c r="E32" s="5"/>
      <c r="F32" s="5"/>
      <c r="G32" s="5"/>
      <c r="H32" s="5"/>
      <c r="I32" s="5"/>
      <c r="J32" s="5"/>
      <c r="K32" s="5"/>
      <c r="M32" s="9"/>
      <c r="N32" s="5" t="s">
        <v>122</v>
      </c>
      <c r="O32" s="7">
        <v>391</v>
      </c>
      <c r="P32" s="5"/>
      <c r="Q32" s="5">
        <f>Q$6*$O32</f>
        <v>2346</v>
      </c>
      <c r="R32" s="5">
        <f t="shared" si="18"/>
        <v>1955</v>
      </c>
      <c r="S32" s="5">
        <f t="shared" si="18"/>
        <v>1564</v>
      </c>
      <c r="T32" s="5">
        <f t="shared" si="18"/>
        <v>1173</v>
      </c>
      <c r="U32" s="5">
        <f t="shared" si="18"/>
        <v>782</v>
      </c>
      <c r="V32" s="5">
        <f>V$6*$O32</f>
        <v>391</v>
      </c>
      <c r="W32" s="5"/>
      <c r="X32" s="5"/>
      <c r="AA32" s="20"/>
      <c r="AF32" s="4"/>
    </row>
    <row r="33" spans="1:32" ht="13.5" thickBot="1" x14ac:dyDescent="0.25">
      <c r="A33" s="9"/>
      <c r="B33" s="5" t="s">
        <v>123</v>
      </c>
      <c r="C33" s="7">
        <v>1084</v>
      </c>
      <c r="D33" s="5"/>
      <c r="E33" s="5"/>
      <c r="F33" s="5">
        <f t="shared" ref="F33:K34" si="20">F$6*$C33</f>
        <v>6504</v>
      </c>
      <c r="G33" s="5">
        <f t="shared" si="20"/>
        <v>5420</v>
      </c>
      <c r="H33" s="5">
        <f t="shared" si="20"/>
        <v>4336</v>
      </c>
      <c r="I33" s="5">
        <f t="shared" si="20"/>
        <v>3252</v>
      </c>
      <c r="J33" s="5">
        <f t="shared" si="20"/>
        <v>2168</v>
      </c>
      <c r="K33" s="5">
        <f t="shared" si="20"/>
        <v>1084</v>
      </c>
      <c r="M33" s="9"/>
      <c r="N33" s="5" t="s">
        <v>123</v>
      </c>
      <c r="O33" s="5"/>
      <c r="P33" s="5"/>
      <c r="Q33" s="5"/>
      <c r="R33" s="5"/>
      <c r="S33" s="5"/>
      <c r="T33" s="5"/>
      <c r="U33" s="5"/>
      <c r="V33" s="5"/>
      <c r="W33" s="5"/>
      <c r="X33" s="5"/>
      <c r="AA33" s="20"/>
      <c r="AF33" s="4"/>
    </row>
    <row r="34" spans="1:32" ht="13.5" thickBot="1" x14ac:dyDescent="0.25">
      <c r="A34" s="9"/>
      <c r="B34" s="5" t="s">
        <v>124</v>
      </c>
      <c r="C34" s="5">
        <f>C33-(C29-1)</f>
        <v>250</v>
      </c>
      <c r="D34" s="5"/>
      <c r="E34" s="5"/>
      <c r="F34" s="5">
        <f t="shared" si="20"/>
        <v>1500</v>
      </c>
      <c r="G34" s="5">
        <f t="shared" si="20"/>
        <v>1250</v>
      </c>
      <c r="H34" s="5">
        <f t="shared" si="20"/>
        <v>1000</v>
      </c>
      <c r="I34" s="5">
        <f t="shared" si="20"/>
        <v>750</v>
      </c>
      <c r="J34" s="5">
        <f t="shared" si="20"/>
        <v>500</v>
      </c>
      <c r="K34" s="10">
        <f t="shared" si="20"/>
        <v>250</v>
      </c>
      <c r="M34" s="9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AA34" s="20"/>
      <c r="AF34" s="4"/>
    </row>
    <row r="35" spans="1:32" x14ac:dyDescent="0.2">
      <c r="A35" s="9"/>
      <c r="B35" s="5"/>
      <c r="C35" s="5"/>
      <c r="D35" s="5"/>
      <c r="E35" s="5"/>
      <c r="F35" s="5"/>
      <c r="G35" s="5"/>
      <c r="H35" s="5"/>
      <c r="I35" s="5"/>
      <c r="J35" s="5"/>
      <c r="K35" s="5"/>
      <c r="M35" s="9"/>
      <c r="N35" s="5" t="s">
        <v>125</v>
      </c>
      <c r="O35" s="5">
        <f>O32-(O30-1)</f>
        <v>44</v>
      </c>
      <c r="P35" s="5"/>
      <c r="Q35" s="5">
        <f>Q$6*$O35</f>
        <v>264</v>
      </c>
      <c r="R35" s="5">
        <f t="shared" ref="R35:V35" si="21">R$6*$O35</f>
        <v>220</v>
      </c>
      <c r="S35" s="5">
        <f t="shared" si="21"/>
        <v>176</v>
      </c>
      <c r="T35" s="5">
        <f t="shared" si="21"/>
        <v>132</v>
      </c>
      <c r="U35" s="5">
        <f t="shared" si="21"/>
        <v>88</v>
      </c>
      <c r="V35" s="5">
        <f t="shared" si="21"/>
        <v>44</v>
      </c>
      <c r="W35" s="5"/>
      <c r="X35" s="5"/>
      <c r="AA35" s="20"/>
      <c r="AF35" s="4"/>
    </row>
    <row r="36" spans="1:32" x14ac:dyDescent="0.2">
      <c r="A36" s="9"/>
      <c r="B36" s="5"/>
      <c r="C36" s="5"/>
      <c r="D36" s="5"/>
      <c r="E36" s="5"/>
      <c r="F36" s="5"/>
      <c r="G36" s="5"/>
      <c r="H36" s="5"/>
      <c r="I36" s="5"/>
      <c r="J36" s="5"/>
      <c r="K36" s="5"/>
      <c r="M36" s="9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AA36" s="20"/>
      <c r="AF36" s="4"/>
    </row>
    <row r="37" spans="1:32" x14ac:dyDescent="0.2">
      <c r="A37" s="9"/>
      <c r="B37" s="5" t="s">
        <v>10</v>
      </c>
      <c r="C37" s="7">
        <v>752</v>
      </c>
      <c r="D37" s="5"/>
      <c r="E37" s="5"/>
      <c r="F37" s="5">
        <f t="shared" ref="F37:K37" si="22">-F$17/2+F$6*$C37</f>
        <v>-1248</v>
      </c>
      <c r="G37" s="5">
        <f t="shared" si="22"/>
        <v>-1040</v>
      </c>
      <c r="H37" s="5">
        <f t="shared" si="22"/>
        <v>-832</v>
      </c>
      <c r="I37" s="5">
        <f t="shared" si="22"/>
        <v>-624</v>
      </c>
      <c r="J37" s="5">
        <f t="shared" si="22"/>
        <v>-416</v>
      </c>
      <c r="K37" s="5">
        <f t="shared" si="22"/>
        <v>-208</v>
      </c>
      <c r="M37" s="9"/>
      <c r="N37" s="5" t="s">
        <v>10</v>
      </c>
      <c r="O37" s="5"/>
      <c r="P37" s="5"/>
      <c r="Q37" s="5"/>
      <c r="R37" s="5"/>
      <c r="S37" s="5"/>
      <c r="T37" s="5"/>
      <c r="U37" s="5"/>
      <c r="V37" s="5"/>
      <c r="W37" s="5"/>
      <c r="X37" s="5"/>
      <c r="AA37" s="20"/>
      <c r="AF37" s="4"/>
    </row>
    <row r="38" spans="1:32" x14ac:dyDescent="0.2">
      <c r="A38" s="9"/>
      <c r="B38" s="5" t="s">
        <v>11</v>
      </c>
      <c r="C38" s="5"/>
      <c r="D38" s="5"/>
      <c r="E38" s="5"/>
      <c r="F38" s="5"/>
      <c r="G38" s="5"/>
      <c r="H38" s="5"/>
      <c r="I38" s="5"/>
      <c r="J38" s="5"/>
      <c r="K38" s="5"/>
      <c r="M38" s="9"/>
      <c r="N38" s="5" t="s">
        <v>11</v>
      </c>
      <c r="O38" s="7">
        <v>158</v>
      </c>
      <c r="P38" s="5"/>
      <c r="Q38" s="5">
        <f t="shared" ref="Q38:V40" si="23">-Q$17/2+Q$6*$O38</f>
        <v>-2292</v>
      </c>
      <c r="R38" s="5">
        <f t="shared" si="23"/>
        <v>-1910</v>
      </c>
      <c r="S38" s="5">
        <f t="shared" si="23"/>
        <v>-1528</v>
      </c>
      <c r="T38" s="5">
        <f t="shared" si="23"/>
        <v>-1146</v>
      </c>
      <c r="U38" s="5">
        <f t="shared" si="23"/>
        <v>-764</v>
      </c>
      <c r="V38" s="5">
        <f t="shared" si="23"/>
        <v>-382</v>
      </c>
      <c r="W38" s="5"/>
      <c r="X38" s="5"/>
      <c r="AA38" s="20"/>
      <c r="AF38" s="4"/>
    </row>
    <row r="39" spans="1:32" x14ac:dyDescent="0.2">
      <c r="A39" s="9"/>
      <c r="B39" s="5" t="s">
        <v>12</v>
      </c>
      <c r="C39" s="5">
        <f>(C41+C37)/2</f>
        <v>959.5</v>
      </c>
      <c r="D39" s="5"/>
      <c r="E39" s="5"/>
      <c r="F39" s="5">
        <f t="shared" ref="F39:K39" si="24">-F$17/2+F$6*$C39</f>
        <v>-3</v>
      </c>
      <c r="G39" s="5">
        <f t="shared" si="24"/>
        <v>-2.5</v>
      </c>
      <c r="H39" s="5">
        <f t="shared" si="24"/>
        <v>-2</v>
      </c>
      <c r="I39" s="5">
        <f t="shared" si="24"/>
        <v>-1.5</v>
      </c>
      <c r="J39" s="5">
        <f t="shared" si="24"/>
        <v>-1</v>
      </c>
      <c r="K39" s="5">
        <f t="shared" si="24"/>
        <v>-0.5</v>
      </c>
      <c r="M39" s="9"/>
      <c r="N39" s="5" t="s">
        <v>12</v>
      </c>
      <c r="O39" s="5">
        <f>(O40+O38)/2</f>
        <v>274.5</v>
      </c>
      <c r="P39" s="5"/>
      <c r="Q39" s="5">
        <f t="shared" si="23"/>
        <v>-1593</v>
      </c>
      <c r="R39" s="5">
        <f t="shared" si="23"/>
        <v>-1327.5</v>
      </c>
      <c r="S39" s="5">
        <f t="shared" si="23"/>
        <v>-1062</v>
      </c>
      <c r="T39" s="5">
        <f t="shared" si="23"/>
        <v>-796.5</v>
      </c>
      <c r="U39" s="5">
        <f t="shared" si="23"/>
        <v>-531</v>
      </c>
      <c r="V39" s="5">
        <f t="shared" si="23"/>
        <v>-265.5</v>
      </c>
      <c r="W39" s="5"/>
      <c r="X39" s="5"/>
      <c r="AA39" s="20"/>
      <c r="AF39" s="4"/>
    </row>
    <row r="40" spans="1:32" x14ac:dyDescent="0.2">
      <c r="A40" s="9"/>
      <c r="B40" s="5" t="s">
        <v>13</v>
      </c>
      <c r="C40" s="5"/>
      <c r="D40" s="5"/>
      <c r="E40" s="5"/>
      <c r="F40" s="5"/>
      <c r="G40" s="5"/>
      <c r="H40" s="5"/>
      <c r="I40" s="5"/>
      <c r="J40" s="5"/>
      <c r="K40" s="5"/>
      <c r="M40" s="9"/>
      <c r="N40" s="5" t="s">
        <v>13</v>
      </c>
      <c r="O40" s="7">
        <v>391</v>
      </c>
      <c r="P40" s="5"/>
      <c r="Q40" s="6">
        <f>-Q$17/2+Q$6*$O40</f>
        <v>-894</v>
      </c>
      <c r="R40" s="5">
        <f t="shared" si="23"/>
        <v>-745</v>
      </c>
      <c r="S40" s="5">
        <f t="shared" si="23"/>
        <v>-596</v>
      </c>
      <c r="T40" s="5">
        <f t="shared" si="23"/>
        <v>-447</v>
      </c>
      <c r="U40" s="5">
        <f t="shared" si="23"/>
        <v>-298</v>
      </c>
      <c r="V40" s="5">
        <f>-V$17/2+V$6*$O40</f>
        <v>-149</v>
      </c>
      <c r="W40" s="5"/>
      <c r="X40" s="5"/>
      <c r="AA40" s="20"/>
      <c r="AF40" s="4"/>
    </row>
    <row r="41" spans="1:32" x14ac:dyDescent="0.2">
      <c r="A41" s="9"/>
      <c r="B41" s="5" t="s">
        <v>14</v>
      </c>
      <c r="C41" s="7">
        <v>1167</v>
      </c>
      <c r="D41" s="5"/>
      <c r="E41" s="5"/>
      <c r="F41" s="5">
        <f t="shared" ref="F41:K41" si="25">-F$17/2+F$6*$C41</f>
        <v>1242</v>
      </c>
      <c r="G41" s="5">
        <f t="shared" si="25"/>
        <v>1035</v>
      </c>
      <c r="H41" s="5">
        <f t="shared" si="25"/>
        <v>828</v>
      </c>
      <c r="I41" s="5">
        <f t="shared" si="25"/>
        <v>621</v>
      </c>
      <c r="J41" s="5">
        <f t="shared" si="25"/>
        <v>414</v>
      </c>
      <c r="K41" s="5">
        <f t="shared" si="25"/>
        <v>207</v>
      </c>
      <c r="M41" s="9"/>
      <c r="N41" s="5" t="s">
        <v>14</v>
      </c>
      <c r="O41" s="5"/>
      <c r="P41" s="5"/>
      <c r="Q41" s="5"/>
      <c r="R41" s="5"/>
      <c r="S41" s="5"/>
      <c r="T41" s="5"/>
      <c r="U41" s="5"/>
      <c r="V41" s="5"/>
      <c r="W41" s="5"/>
      <c r="X41" s="5"/>
      <c r="AA41" s="20"/>
      <c r="AF41" s="4"/>
    </row>
    <row r="42" spans="1:32" ht="13.5" thickBot="1" x14ac:dyDescent="0.25">
      <c r="A42" s="9"/>
      <c r="B42" s="5" t="s">
        <v>22</v>
      </c>
      <c r="C42" s="5">
        <f>C41-(C37-1)</f>
        <v>416</v>
      </c>
      <c r="D42" s="5"/>
      <c r="E42" s="5"/>
      <c r="F42" s="5">
        <f t="shared" ref="F42:K43" si="26">F$6*$C42</f>
        <v>2496</v>
      </c>
      <c r="G42" s="5">
        <f t="shared" si="26"/>
        <v>2080</v>
      </c>
      <c r="H42" s="5">
        <f t="shared" si="26"/>
        <v>1664</v>
      </c>
      <c r="I42" s="5">
        <f t="shared" si="26"/>
        <v>1248</v>
      </c>
      <c r="J42" s="5">
        <f t="shared" si="26"/>
        <v>832</v>
      </c>
      <c r="K42" s="5">
        <f t="shared" si="26"/>
        <v>416</v>
      </c>
      <c r="M42" s="9"/>
      <c r="N42" s="5" t="s">
        <v>3</v>
      </c>
      <c r="O42" s="5"/>
      <c r="P42" s="5"/>
      <c r="Q42" s="5"/>
      <c r="R42" s="5"/>
      <c r="S42" s="5"/>
      <c r="T42" s="5"/>
      <c r="U42" s="5"/>
      <c r="V42" s="5"/>
      <c r="W42" s="5"/>
      <c r="X42" s="5"/>
      <c r="AA42" s="20"/>
      <c r="AF42" s="4"/>
    </row>
    <row r="43" spans="1:32" ht="13.5" thickBot="1" x14ac:dyDescent="0.25">
      <c r="A43" s="9"/>
      <c r="B43" s="5" t="s">
        <v>115</v>
      </c>
      <c r="C43" s="5">
        <f>C42*0.6</f>
        <v>249.6</v>
      </c>
      <c r="D43" s="5"/>
      <c r="E43" s="5"/>
      <c r="F43" s="10">
        <f t="shared" si="26"/>
        <v>1497.6</v>
      </c>
      <c r="G43" s="5">
        <f t="shared" si="26"/>
        <v>1248</v>
      </c>
      <c r="H43" s="5">
        <f t="shared" si="26"/>
        <v>998.4</v>
      </c>
      <c r="I43" s="5">
        <f t="shared" si="26"/>
        <v>748.8</v>
      </c>
      <c r="J43" s="5">
        <f t="shared" si="26"/>
        <v>499.2</v>
      </c>
      <c r="K43" s="5">
        <f t="shared" si="26"/>
        <v>249.6</v>
      </c>
      <c r="M43" s="9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AA43" s="4"/>
      <c r="AB43" s="4"/>
      <c r="AC43" s="4"/>
      <c r="AD43" s="4"/>
      <c r="AE43" s="4"/>
      <c r="AF43" s="4"/>
    </row>
    <row r="44" spans="1:32" x14ac:dyDescent="0.2">
      <c r="A44" s="9"/>
      <c r="B44" s="6" t="s">
        <v>128</v>
      </c>
      <c r="C44" s="6"/>
      <c r="D44" s="6"/>
      <c r="E44" s="6"/>
      <c r="F44" s="151">
        <f>F43/K26</f>
        <v>0.99508305647840523</v>
      </c>
      <c r="G44" s="5"/>
      <c r="H44" s="5"/>
      <c r="I44" s="5"/>
      <c r="J44" s="5"/>
      <c r="K44" s="5"/>
      <c r="M44" s="9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32" x14ac:dyDescent="0.2">
      <c r="A45" s="9"/>
      <c r="B45" s="5"/>
      <c r="C45" s="5"/>
      <c r="D45" s="5"/>
      <c r="E45" s="5"/>
      <c r="F45" s="5"/>
      <c r="G45" s="5"/>
      <c r="H45" s="5"/>
      <c r="I45" s="5"/>
      <c r="J45" s="5"/>
      <c r="K45" s="5"/>
      <c r="M45" s="9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32" x14ac:dyDescent="0.2">
      <c r="A46" s="9"/>
      <c r="B46" s="5"/>
      <c r="C46" s="5"/>
      <c r="D46" s="5"/>
      <c r="E46" s="5"/>
      <c r="F46" s="5"/>
      <c r="G46" s="5"/>
      <c r="H46" s="5"/>
      <c r="I46" s="5"/>
      <c r="J46" s="5"/>
      <c r="K46" s="5"/>
      <c r="M46" s="9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32" x14ac:dyDescent="0.2">
      <c r="A47" s="9"/>
      <c r="B47" s="5" t="s">
        <v>17</v>
      </c>
      <c r="C47" s="7">
        <v>904</v>
      </c>
      <c r="D47" s="5"/>
      <c r="E47" s="5"/>
      <c r="F47" s="5">
        <f t="shared" ref="F47:K47" si="27">-F$17/2+F$6*$C47</f>
        <v>-336</v>
      </c>
      <c r="G47" s="5">
        <f t="shared" si="27"/>
        <v>-280</v>
      </c>
      <c r="H47" s="5">
        <f t="shared" si="27"/>
        <v>-224</v>
      </c>
      <c r="I47" s="5">
        <f t="shared" si="27"/>
        <v>-168</v>
      </c>
      <c r="J47" s="5">
        <f t="shared" si="27"/>
        <v>-112</v>
      </c>
      <c r="K47" s="5">
        <f t="shared" si="27"/>
        <v>-56</v>
      </c>
      <c r="M47" s="9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32" x14ac:dyDescent="0.2">
      <c r="A48" s="9"/>
      <c r="B48" s="5"/>
      <c r="C48" s="5"/>
      <c r="D48" s="5"/>
      <c r="E48" s="5"/>
      <c r="F48" s="5"/>
      <c r="G48" s="5"/>
      <c r="H48" s="5"/>
      <c r="I48" s="5"/>
      <c r="J48" s="5"/>
      <c r="K48" s="5"/>
      <c r="M48" s="9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x14ac:dyDescent="0.2">
      <c r="A49" s="9"/>
      <c r="B49" s="5"/>
      <c r="C49" s="5"/>
      <c r="D49" s="5"/>
      <c r="E49" s="5"/>
      <c r="F49" s="5"/>
      <c r="G49" s="5"/>
      <c r="H49" s="5"/>
      <c r="I49" s="5"/>
      <c r="J49" s="5"/>
      <c r="K49" s="5"/>
      <c r="M49" s="9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x14ac:dyDescent="0.2">
      <c r="A50" s="9"/>
      <c r="B50" s="5" t="s">
        <v>0</v>
      </c>
      <c r="C50" s="7">
        <v>393</v>
      </c>
      <c r="D50" s="5"/>
      <c r="E50" s="5"/>
      <c r="F50" s="5">
        <f t="shared" ref="F50:K50" si="28">-F$17/2+F$6*$C50</f>
        <v>-3402</v>
      </c>
      <c r="G50" s="5">
        <f t="shared" si="28"/>
        <v>-2835</v>
      </c>
      <c r="H50" s="5">
        <f t="shared" si="28"/>
        <v>-2268</v>
      </c>
      <c r="I50" s="5">
        <f t="shared" si="28"/>
        <v>-1701</v>
      </c>
      <c r="J50" s="5">
        <f t="shared" si="28"/>
        <v>-1134</v>
      </c>
      <c r="K50" s="5">
        <f t="shared" si="28"/>
        <v>-567</v>
      </c>
      <c r="M50" s="9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x14ac:dyDescent="0.2">
      <c r="A51" s="9"/>
      <c r="B51" s="5"/>
      <c r="C51" s="5"/>
      <c r="D51" s="5"/>
      <c r="E51" s="5"/>
      <c r="F51" s="5"/>
      <c r="G51" s="5"/>
      <c r="H51" s="5"/>
      <c r="I51" s="5"/>
      <c r="J51" s="5"/>
      <c r="K51" s="5"/>
      <c r="M51" s="9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x14ac:dyDescent="0.2">
      <c r="A52" s="9"/>
      <c r="B52" s="5"/>
      <c r="C52" s="5"/>
      <c r="D52" s="5"/>
      <c r="E52" s="5"/>
      <c r="F52" s="5"/>
      <c r="G52" s="5"/>
      <c r="H52" s="5"/>
      <c r="I52" s="5"/>
      <c r="J52" s="5"/>
      <c r="K52" s="5"/>
      <c r="M52" s="9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x14ac:dyDescent="0.2">
      <c r="A53" s="9"/>
      <c r="B53" s="5" t="s">
        <v>1</v>
      </c>
      <c r="C53" s="7">
        <v>393</v>
      </c>
      <c r="D53" s="5"/>
      <c r="E53" s="5"/>
      <c r="F53" s="5">
        <f t="shared" ref="F53:K53" si="29">-F$17/2+F$6*$C53</f>
        <v>-3402</v>
      </c>
      <c r="G53" s="5">
        <f t="shared" si="29"/>
        <v>-2835</v>
      </c>
      <c r="H53" s="5">
        <f t="shared" si="29"/>
        <v>-2268</v>
      </c>
      <c r="I53" s="5">
        <f t="shared" si="29"/>
        <v>-1701</v>
      </c>
      <c r="J53" s="5">
        <f t="shared" si="29"/>
        <v>-1134</v>
      </c>
      <c r="K53" s="5">
        <f t="shared" si="29"/>
        <v>-567</v>
      </c>
      <c r="M53" s="9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x14ac:dyDescent="0.2">
      <c r="A54" s="9"/>
      <c r="B54" s="5"/>
      <c r="C54" s="5"/>
      <c r="D54" s="5"/>
      <c r="E54" s="5"/>
      <c r="F54" s="5"/>
      <c r="G54" s="5"/>
      <c r="H54" s="5"/>
      <c r="I54" s="5"/>
      <c r="J54" s="5"/>
      <c r="K54" s="5"/>
      <c r="M54" s="9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x14ac:dyDescent="0.2">
      <c r="A55" s="9"/>
      <c r="B55" s="5"/>
      <c r="C55" s="5"/>
      <c r="D55" s="5"/>
      <c r="E55" s="5"/>
      <c r="F55" s="5"/>
      <c r="G55" s="5"/>
      <c r="H55" s="5"/>
      <c r="I55" s="5"/>
      <c r="J55" s="5"/>
      <c r="K55" s="5"/>
      <c r="M55" s="9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x14ac:dyDescent="0.2">
      <c r="A56" s="9"/>
      <c r="B56" s="5" t="s">
        <v>2</v>
      </c>
      <c r="C56" s="7">
        <v>0</v>
      </c>
      <c r="D56" s="5"/>
      <c r="E56" s="5"/>
      <c r="F56" s="5">
        <f t="shared" ref="F56:K56" si="30">-F$17/2+F$6*$C56</f>
        <v>-5760</v>
      </c>
      <c r="G56" s="5">
        <f t="shared" si="30"/>
        <v>-4800</v>
      </c>
      <c r="H56" s="5">
        <f t="shared" si="30"/>
        <v>-3840</v>
      </c>
      <c r="I56" s="5">
        <f t="shared" si="30"/>
        <v>-2880</v>
      </c>
      <c r="J56" s="5">
        <f t="shared" si="30"/>
        <v>-1920</v>
      </c>
      <c r="K56" s="5">
        <f t="shared" si="30"/>
        <v>-960</v>
      </c>
      <c r="M56" s="9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x14ac:dyDescent="0.2">
      <c r="A57" s="9"/>
      <c r="B57" s="5"/>
      <c r="C57" s="5"/>
      <c r="D57" s="5"/>
      <c r="E57" s="5"/>
      <c r="F57" s="5"/>
      <c r="G57" s="5"/>
      <c r="H57" s="5"/>
      <c r="I57" s="5"/>
      <c r="J57" s="5"/>
      <c r="K57" s="5"/>
      <c r="M57" s="9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x14ac:dyDescent="0.2">
      <c r="A58" s="9"/>
      <c r="B58" s="5"/>
      <c r="C58" s="5"/>
      <c r="D58" s="5"/>
      <c r="E58" s="5"/>
      <c r="F58" s="5"/>
      <c r="G58" s="5"/>
      <c r="H58" s="5"/>
      <c r="I58" s="5"/>
      <c r="J58" s="5"/>
      <c r="K58" s="5"/>
      <c r="M58" s="9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x14ac:dyDescent="0.2">
      <c r="A59" s="9"/>
      <c r="B59" s="5" t="s">
        <v>25</v>
      </c>
      <c r="C59" s="7">
        <v>0</v>
      </c>
      <c r="D59" s="5"/>
      <c r="E59" s="5"/>
      <c r="F59" s="5">
        <f t="shared" ref="F59:K59" si="31">-F$17/2+F$6*$C59</f>
        <v>-5760</v>
      </c>
      <c r="G59" s="5">
        <f t="shared" si="31"/>
        <v>-4800</v>
      </c>
      <c r="H59" s="5">
        <f t="shared" si="31"/>
        <v>-3840</v>
      </c>
      <c r="I59" s="5">
        <f t="shared" si="31"/>
        <v>-2880</v>
      </c>
      <c r="J59" s="5">
        <f t="shared" si="31"/>
        <v>-1920</v>
      </c>
      <c r="K59" s="5">
        <f t="shared" si="31"/>
        <v>-960</v>
      </c>
      <c r="M59" s="9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x14ac:dyDescent="0.2">
      <c r="A60" s="9"/>
      <c r="B60" s="5"/>
      <c r="C60" s="5"/>
      <c r="D60" s="5"/>
      <c r="E60" s="5"/>
      <c r="F60" s="5"/>
      <c r="G60" s="5"/>
      <c r="H60" s="5"/>
      <c r="I60" s="5"/>
      <c r="J60" s="5"/>
      <c r="K60" s="5"/>
      <c r="M60" s="9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x14ac:dyDescent="0.2">
      <c r="A61" s="9"/>
      <c r="B61" s="5"/>
      <c r="C61" s="5"/>
      <c r="D61" s="5"/>
      <c r="E61" s="5"/>
      <c r="F61" s="5"/>
      <c r="G61" s="5"/>
      <c r="H61" s="5"/>
      <c r="I61" s="5"/>
      <c r="J61" s="5"/>
      <c r="K61" s="5"/>
      <c r="M61" s="9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M62" s="9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24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M63" s="9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4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M64" s="9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M65" s="9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 x14ac:dyDescent="0.2">
      <c r="B66" s="5"/>
      <c r="C66" s="5"/>
      <c r="D66" s="5"/>
      <c r="E66" s="5"/>
      <c r="F66" s="5"/>
      <c r="G66" s="5"/>
      <c r="H66" s="5"/>
      <c r="I66" s="5"/>
      <c r="J66" s="5"/>
      <c r="K66" s="5"/>
      <c r="M66" s="9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M67" s="9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M68" s="9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M69" s="9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M70" s="9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 x14ac:dyDescent="0.2">
      <c r="B71" s="5"/>
      <c r="C71" s="5"/>
      <c r="D71" s="5"/>
      <c r="E71" s="5"/>
      <c r="F71" s="5"/>
      <c r="G71" s="5"/>
      <c r="H71" s="5"/>
      <c r="I71" s="5"/>
      <c r="J71" s="5"/>
      <c r="K71" s="5"/>
      <c r="M71" s="9"/>
      <c r="R71" s="4"/>
      <c r="S71" s="4"/>
      <c r="T71" s="4"/>
      <c r="U71" s="4"/>
      <c r="V71" s="4"/>
      <c r="W71" s="4"/>
    </row>
    <row r="72" spans="2:23" x14ac:dyDescent="0.2">
      <c r="F72" s="4"/>
      <c r="G72" s="4"/>
      <c r="H72" s="4"/>
      <c r="I72" s="4"/>
      <c r="J72" s="4"/>
      <c r="K72" s="4"/>
      <c r="M72" s="9"/>
      <c r="R72" s="4"/>
      <c r="S72" s="4"/>
      <c r="T72" s="4"/>
      <c r="U72" s="4"/>
      <c r="V72" s="4"/>
      <c r="W72" s="4"/>
    </row>
    <row r="73" spans="2:23" x14ac:dyDescent="0.2">
      <c r="F73" s="4"/>
      <c r="G73" s="4"/>
      <c r="H73" s="4"/>
      <c r="I73" s="4"/>
      <c r="J73" s="4"/>
      <c r="K73" s="4"/>
      <c r="M73" s="9"/>
      <c r="R73" s="4"/>
      <c r="S73" s="4"/>
      <c r="T73" s="4"/>
      <c r="U73" s="4"/>
      <c r="V73" s="4"/>
      <c r="W73" s="4"/>
    </row>
    <row r="74" spans="2:23" x14ac:dyDescent="0.2">
      <c r="F74" s="4"/>
      <c r="G74" s="4"/>
      <c r="H74" s="4"/>
      <c r="I74" s="4"/>
      <c r="J74" s="4"/>
      <c r="K74" s="4"/>
      <c r="M74" s="9"/>
      <c r="R74" s="4"/>
      <c r="S74" s="4"/>
      <c r="T74" s="4"/>
      <c r="U74" s="4"/>
      <c r="V74" s="4"/>
      <c r="W74" s="4"/>
    </row>
    <row r="75" spans="2:23" x14ac:dyDescent="0.2">
      <c r="F75" s="4"/>
      <c r="G75" s="4"/>
      <c r="H75" s="4"/>
      <c r="I75" s="4"/>
      <c r="J75" s="4"/>
      <c r="K75" s="4"/>
      <c r="M75" s="9"/>
      <c r="R75" s="4"/>
      <c r="S75" s="4"/>
      <c r="T75" s="4"/>
      <c r="U75" s="4"/>
      <c r="V75" s="4"/>
      <c r="W75" s="4"/>
    </row>
    <row r="76" spans="2:23" x14ac:dyDescent="0.2">
      <c r="F76" s="4"/>
      <c r="G76" s="4"/>
      <c r="H76" s="4"/>
      <c r="I76" s="4"/>
      <c r="J76" s="4"/>
      <c r="K76" s="4"/>
      <c r="M76" s="9"/>
      <c r="R76" s="4"/>
      <c r="S76" s="4"/>
      <c r="T76" s="4"/>
      <c r="U76" s="4"/>
      <c r="V76" s="4"/>
      <c r="W76" s="4"/>
    </row>
    <row r="77" spans="2:23" x14ac:dyDescent="0.2">
      <c r="F77" s="4"/>
      <c r="G77" s="4"/>
      <c r="H77" s="4"/>
      <c r="I77" s="4"/>
      <c r="J77" s="4"/>
      <c r="K77" s="4"/>
      <c r="M77" s="9"/>
      <c r="R77" s="4"/>
      <c r="S77" s="4"/>
      <c r="T77" s="4"/>
      <c r="U77" s="4"/>
      <c r="V77" s="4"/>
      <c r="W77" s="4"/>
    </row>
    <row r="78" spans="2:23" x14ac:dyDescent="0.2">
      <c r="F78" s="4"/>
      <c r="G78" s="4"/>
      <c r="H78" s="4"/>
      <c r="I78" s="4"/>
      <c r="J78" s="4"/>
      <c r="K78" s="4"/>
      <c r="M78" s="9"/>
      <c r="R78" s="4"/>
      <c r="S78" s="4"/>
      <c r="T78" s="4"/>
      <c r="U78" s="4"/>
      <c r="V78" s="4"/>
      <c r="W78" s="4"/>
    </row>
    <row r="79" spans="2:23" x14ac:dyDescent="0.2">
      <c r="F79" s="4"/>
      <c r="G79" s="4"/>
      <c r="H79" s="4"/>
      <c r="I79" s="4"/>
      <c r="J79" s="4"/>
      <c r="K79" s="4"/>
      <c r="M79" s="9"/>
      <c r="R79" s="4"/>
      <c r="S79" s="4"/>
      <c r="T79" s="4"/>
      <c r="U79" s="4"/>
      <c r="V79" s="4"/>
      <c r="W79" s="4"/>
    </row>
    <row r="80" spans="2:23" x14ac:dyDescent="0.2">
      <c r="F80" s="4"/>
      <c r="G80" s="4"/>
      <c r="H80" s="4"/>
      <c r="I80" s="4"/>
      <c r="J80" s="4"/>
      <c r="K80" s="4"/>
      <c r="M80" s="9"/>
      <c r="R80" s="4"/>
      <c r="S80" s="4"/>
      <c r="T80" s="4"/>
      <c r="U80" s="4"/>
      <c r="V80" s="4"/>
      <c r="W80" s="4"/>
    </row>
    <row r="81" spans="13:13" x14ac:dyDescent="0.2">
      <c r="M81" s="9"/>
    </row>
    <row r="82" spans="13:13" x14ac:dyDescent="0.2">
      <c r="M82" s="9"/>
    </row>
    <row r="83" spans="13:13" x14ac:dyDescent="0.2">
      <c r="M83" s="9"/>
    </row>
    <row r="84" spans="13:13" x14ac:dyDescent="0.2">
      <c r="M84" s="9"/>
    </row>
    <row r="85" spans="13:13" x14ac:dyDescent="0.2">
      <c r="M85" s="9"/>
    </row>
    <row r="86" spans="13:13" x14ac:dyDescent="0.2">
      <c r="M86" s="9"/>
    </row>
    <row r="87" spans="13:13" x14ac:dyDescent="0.2">
      <c r="M87" s="9"/>
    </row>
    <row r="88" spans="13:13" x14ac:dyDescent="0.2">
      <c r="M88" s="9"/>
    </row>
    <row r="89" spans="13:13" x14ac:dyDescent="0.2">
      <c r="M89" s="9"/>
    </row>
    <row r="90" spans="13:13" x14ac:dyDescent="0.2">
      <c r="M90" s="9"/>
    </row>
    <row r="91" spans="13:13" x14ac:dyDescent="0.2">
      <c r="M91" s="9"/>
    </row>
    <row r="92" spans="13:13" x14ac:dyDescent="0.2">
      <c r="M92" s="9"/>
    </row>
    <row r="93" spans="13:13" x14ac:dyDescent="0.2">
      <c r="M93" s="9"/>
    </row>
    <row r="94" spans="13:13" x14ac:dyDescent="0.2">
      <c r="M94" s="9"/>
    </row>
    <row r="95" spans="13:13" x14ac:dyDescent="0.2">
      <c r="M95" s="9"/>
    </row>
    <row r="96" spans="13:13" x14ac:dyDescent="0.2">
      <c r="M96" s="9"/>
    </row>
    <row r="97" spans="13:13" x14ac:dyDescent="0.2">
      <c r="M97" s="9"/>
    </row>
    <row r="98" spans="13:13" x14ac:dyDescent="0.2">
      <c r="M98" s="9"/>
    </row>
    <row r="99" spans="13:13" x14ac:dyDescent="0.2">
      <c r="M99" s="9"/>
    </row>
    <row r="100" spans="13:13" x14ac:dyDescent="0.2">
      <c r="M100" s="9"/>
    </row>
    <row r="101" spans="13:13" x14ac:dyDescent="0.2">
      <c r="M101" s="9"/>
    </row>
    <row r="102" spans="13:13" x14ac:dyDescent="0.2">
      <c r="M102" s="9"/>
    </row>
    <row r="103" spans="13:13" x14ac:dyDescent="0.2">
      <c r="M103" s="9"/>
    </row>
    <row r="104" spans="13:13" x14ac:dyDescent="0.2">
      <c r="M104" s="9"/>
    </row>
    <row r="105" spans="13:13" x14ac:dyDescent="0.2">
      <c r="M105" s="9"/>
    </row>
    <row r="106" spans="13:13" x14ac:dyDescent="0.2">
      <c r="M106" s="9"/>
    </row>
    <row r="107" spans="13:13" x14ac:dyDescent="0.2">
      <c r="M107" s="9"/>
    </row>
    <row r="108" spans="13:13" x14ac:dyDescent="0.2">
      <c r="M108" s="9"/>
    </row>
    <row r="109" spans="13:13" x14ac:dyDescent="0.2">
      <c r="M109" s="9"/>
    </row>
    <row r="110" spans="13:13" x14ac:dyDescent="0.2">
      <c r="M110" s="9"/>
    </row>
    <row r="111" spans="13:13" x14ac:dyDescent="0.2">
      <c r="M111" s="9"/>
    </row>
    <row r="112" spans="13:13" x14ac:dyDescent="0.2">
      <c r="M112" s="9"/>
    </row>
    <row r="113" spans="13:13" x14ac:dyDescent="0.2">
      <c r="M113" s="9"/>
    </row>
    <row r="114" spans="13:13" x14ac:dyDescent="0.2">
      <c r="M114" s="9"/>
    </row>
    <row r="115" spans="13:13" x14ac:dyDescent="0.2">
      <c r="M115" s="9"/>
    </row>
    <row r="116" spans="13:13" x14ac:dyDescent="0.2">
      <c r="M116" s="9"/>
    </row>
    <row r="117" spans="13:13" x14ac:dyDescent="0.2">
      <c r="M117" s="9"/>
    </row>
    <row r="118" spans="13:13" x14ac:dyDescent="0.2">
      <c r="M118" s="9"/>
    </row>
    <row r="119" spans="13:13" x14ac:dyDescent="0.2">
      <c r="M119" s="9"/>
    </row>
    <row r="120" spans="13:13" x14ac:dyDescent="0.2">
      <c r="M120" s="9"/>
    </row>
    <row r="121" spans="13:13" x14ac:dyDescent="0.2">
      <c r="M121" s="9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1"/>
  <sheetViews>
    <sheetView tabSelected="1" zoomScale="70" zoomScaleNormal="70" workbookViewId="0">
      <selection activeCell="AA34" sqref="AA34"/>
    </sheetView>
  </sheetViews>
  <sheetFormatPr defaultRowHeight="12.75" x14ac:dyDescent="0.2"/>
  <cols>
    <col min="1" max="1" width="8.85546875" style="2"/>
    <col min="6" max="6" width="11" bestFit="1" customWidth="1"/>
    <col min="7" max="7" width="10.5703125" bestFit="1" customWidth="1"/>
    <col min="8" max="10" width="11" bestFit="1" customWidth="1"/>
    <col min="11" max="11" width="11.5703125" bestFit="1" customWidth="1"/>
    <col min="13" max="13" width="8.85546875" style="2"/>
    <col min="27" max="29" width="15.28515625" bestFit="1" customWidth="1"/>
    <col min="30" max="30" width="15.7109375" bestFit="1" customWidth="1"/>
    <col min="31" max="31" width="15.28515625" bestFit="1" customWidth="1"/>
    <col min="32" max="32" width="12.42578125" bestFit="1" customWidth="1"/>
  </cols>
  <sheetData>
    <row r="1" spans="1:35" ht="13.15" x14ac:dyDescent="0.25">
      <c r="B1" s="1" t="s">
        <v>51</v>
      </c>
    </row>
    <row r="2" spans="1:35" ht="13.15" x14ac:dyDescent="0.25">
      <c r="B2" s="14" t="s">
        <v>52</v>
      </c>
    </row>
    <row r="3" spans="1:35" ht="13.15" x14ac:dyDescent="0.25">
      <c r="B3" t="s">
        <v>53</v>
      </c>
    </row>
    <row r="5" spans="1:35" ht="13.15" x14ac:dyDescent="0.25">
      <c r="A5" s="22" t="s">
        <v>54</v>
      </c>
      <c r="M5" s="3" t="s">
        <v>55</v>
      </c>
      <c r="Y5" s="22" t="s">
        <v>56</v>
      </c>
    </row>
    <row r="6" spans="1:35" ht="13.15" x14ac:dyDescent="0.25">
      <c r="A6" s="9"/>
      <c r="B6" s="5"/>
      <c r="C6" s="5"/>
      <c r="D6" s="7" t="s">
        <v>20</v>
      </c>
      <c r="E6" s="5"/>
      <c r="F6" s="9">
        <v>6</v>
      </c>
      <c r="G6" s="9">
        <v>5</v>
      </c>
      <c r="H6" s="9">
        <v>4</v>
      </c>
      <c r="I6" s="9">
        <v>3</v>
      </c>
      <c r="J6" s="9">
        <v>2</v>
      </c>
      <c r="K6" s="9">
        <v>1</v>
      </c>
      <c r="M6" s="9"/>
      <c r="N6" s="5"/>
      <c r="O6" s="5"/>
      <c r="P6" s="7" t="s">
        <v>20</v>
      </c>
      <c r="Q6" s="5"/>
      <c r="R6" s="9">
        <v>6</v>
      </c>
      <c r="S6" s="9">
        <v>5</v>
      </c>
      <c r="T6" s="9">
        <v>4</v>
      </c>
      <c r="U6" s="9">
        <v>3</v>
      </c>
      <c r="V6" s="9">
        <v>2</v>
      </c>
      <c r="W6" s="9">
        <v>1</v>
      </c>
      <c r="X6" s="5"/>
      <c r="AA6">
        <v>6</v>
      </c>
      <c r="AB6">
        <v>5</v>
      </c>
      <c r="AC6">
        <v>4</v>
      </c>
      <c r="AD6">
        <v>3</v>
      </c>
      <c r="AE6">
        <v>2</v>
      </c>
      <c r="AF6">
        <v>1</v>
      </c>
    </row>
    <row r="7" spans="1:35" ht="13.15" x14ac:dyDescent="0.25">
      <c r="A7" s="9"/>
      <c r="B7" s="5"/>
      <c r="C7" s="5"/>
      <c r="D7" s="7" t="s">
        <v>19</v>
      </c>
      <c r="E7" s="5"/>
      <c r="F7" s="5"/>
      <c r="G7" s="5"/>
      <c r="H7" s="5"/>
      <c r="I7" s="5"/>
      <c r="J7" s="5"/>
      <c r="K7" s="5"/>
      <c r="M7" s="9" t="s">
        <v>3</v>
      </c>
      <c r="N7" s="5" t="s">
        <v>3</v>
      </c>
      <c r="O7" s="5" t="s">
        <v>3</v>
      </c>
      <c r="P7" s="7" t="s">
        <v>19</v>
      </c>
      <c r="Q7" s="5"/>
      <c r="R7" s="5"/>
      <c r="S7" s="5"/>
      <c r="T7" s="5"/>
      <c r="U7" s="5"/>
      <c r="V7" s="5"/>
      <c r="W7" s="5"/>
      <c r="X7" s="5"/>
      <c r="Y7" t="s">
        <v>33</v>
      </c>
      <c r="Z7" s="1">
        <v>45</v>
      </c>
    </row>
    <row r="8" spans="1:35" ht="13.9" thickBot="1" x14ac:dyDescent="0.3">
      <c r="A8" s="9"/>
      <c r="B8" s="5" t="s">
        <v>23</v>
      </c>
      <c r="C8" s="5"/>
      <c r="D8" s="7">
        <v>1920</v>
      </c>
      <c r="E8" s="5"/>
      <c r="F8" s="5">
        <f t="shared" ref="F8:K8" si="0">F$6*$D8</f>
        <v>11520</v>
      </c>
      <c r="G8" s="5">
        <f t="shared" si="0"/>
        <v>9600</v>
      </c>
      <c r="H8" s="5">
        <f t="shared" si="0"/>
        <v>7680</v>
      </c>
      <c r="I8" s="5">
        <f t="shared" si="0"/>
        <v>5760</v>
      </c>
      <c r="J8" s="5">
        <f t="shared" si="0"/>
        <v>3840</v>
      </c>
      <c r="K8" s="8">
        <f t="shared" si="0"/>
        <v>1920</v>
      </c>
      <c r="M8" s="9" t="s">
        <v>3</v>
      </c>
      <c r="N8" s="5" t="s">
        <v>4</v>
      </c>
      <c r="O8" s="5"/>
      <c r="P8" s="7">
        <v>1080</v>
      </c>
      <c r="Q8" s="5"/>
      <c r="R8" s="5">
        <f>R$6*$P8</f>
        <v>6480</v>
      </c>
      <c r="S8" s="5">
        <f t="shared" ref="S8:W13" si="1">S$6*$P8</f>
        <v>5400</v>
      </c>
      <c r="T8" s="5">
        <f t="shared" si="1"/>
        <v>4320</v>
      </c>
      <c r="U8" s="5">
        <f t="shared" si="1"/>
        <v>3240</v>
      </c>
      <c r="V8" s="5">
        <f t="shared" si="1"/>
        <v>2160</v>
      </c>
      <c r="W8" s="5">
        <f t="shared" si="1"/>
        <v>1080</v>
      </c>
      <c r="X8" s="5"/>
      <c r="Y8" t="s">
        <v>32</v>
      </c>
      <c r="AA8" s="18">
        <f t="shared" ref="AA8:AE8" si="2">AA$6 * $P$8/2/(TAN(RADIANS($Z$7/2)))</f>
        <v>7822.0519420888286</v>
      </c>
      <c r="AB8" s="18">
        <f t="shared" si="2"/>
        <v>6518.3766184073565</v>
      </c>
      <c r="AC8" s="18">
        <f t="shared" si="2"/>
        <v>5214.7012947258854</v>
      </c>
      <c r="AD8" s="18">
        <f t="shared" si="2"/>
        <v>3911.0259710444143</v>
      </c>
      <c r="AE8" s="18">
        <f t="shared" si="2"/>
        <v>2607.3506473629427</v>
      </c>
      <c r="AF8" s="18">
        <f>AF$6 * $P$8/2/(TAN(RADIANS($Z$7/2)))</f>
        <v>1303.6753236814714</v>
      </c>
      <c r="AG8" s="14"/>
      <c r="AH8" s="14"/>
      <c r="AI8" s="14"/>
    </row>
    <row r="9" spans="1:35" ht="13.9" thickBot="1" x14ac:dyDescent="0.3">
      <c r="A9" s="9"/>
      <c r="B9" s="5" t="s">
        <v>27</v>
      </c>
      <c r="C9" s="5"/>
      <c r="D9" s="7"/>
      <c r="E9" s="5"/>
      <c r="F9" s="5"/>
      <c r="G9" s="5"/>
      <c r="H9" s="5"/>
      <c r="I9" s="5"/>
      <c r="J9" s="5"/>
      <c r="K9" s="11">
        <f>0.6*K8</f>
        <v>1152</v>
      </c>
      <c r="M9" s="9"/>
      <c r="N9" s="5"/>
      <c r="O9" s="5"/>
      <c r="P9" s="7"/>
      <c r="Q9" s="5"/>
      <c r="R9" s="5"/>
      <c r="S9" s="5"/>
      <c r="T9" s="5"/>
      <c r="U9" s="5"/>
      <c r="V9" s="5"/>
      <c r="W9" s="5"/>
      <c r="X9" s="5"/>
      <c r="AA9" s="3" t="s">
        <v>34</v>
      </c>
      <c r="AB9" s="3" t="s">
        <v>35</v>
      </c>
      <c r="AC9" s="3" t="s">
        <v>36</v>
      </c>
      <c r="AD9" s="3" t="s">
        <v>37</v>
      </c>
      <c r="AE9" s="3" t="s">
        <v>38</v>
      </c>
      <c r="AF9" s="3" t="s">
        <v>39</v>
      </c>
    </row>
    <row r="10" spans="1:35" ht="13.15" x14ac:dyDescent="0.25">
      <c r="A10" s="9"/>
      <c r="B10" s="5" t="s">
        <v>5</v>
      </c>
      <c r="C10" s="5"/>
      <c r="D10" s="7">
        <v>207</v>
      </c>
      <c r="E10" s="5"/>
      <c r="F10" s="5">
        <f t="shared" ref="F10:K10" si="3">F$6*$D10</f>
        <v>1242</v>
      </c>
      <c r="G10" s="5">
        <f t="shared" si="3"/>
        <v>1035</v>
      </c>
      <c r="H10" s="5">
        <f t="shared" si="3"/>
        <v>828</v>
      </c>
      <c r="I10" s="5">
        <f t="shared" si="3"/>
        <v>621</v>
      </c>
      <c r="J10" s="5">
        <f t="shared" si="3"/>
        <v>414</v>
      </c>
      <c r="K10" s="5">
        <f t="shared" si="3"/>
        <v>207</v>
      </c>
      <c r="M10" s="9" t="s">
        <v>3</v>
      </c>
      <c r="N10" s="5" t="s">
        <v>5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t="s">
        <v>40</v>
      </c>
      <c r="AA10" s="4">
        <f t="shared" ref="AA10:AD10" si="4">AB10-$AF$8</f>
        <v>-2607.3506473629427</v>
      </c>
      <c r="AB10" s="4">
        <f t="shared" si="4"/>
        <v>-1303.6753236814714</v>
      </c>
      <c r="AC10" s="4">
        <f t="shared" si="4"/>
        <v>0</v>
      </c>
      <c r="AD10" s="4">
        <f t="shared" si="4"/>
        <v>1303.6753236814718</v>
      </c>
      <c r="AE10" s="4">
        <f>AF10-$AF$8</f>
        <v>2607.3506473629432</v>
      </c>
      <c r="AF10" s="4">
        <f>$AD$8</f>
        <v>3911.0259710444143</v>
      </c>
    </row>
    <row r="11" spans="1:35" ht="13.15" x14ac:dyDescent="0.25">
      <c r="A11" s="9"/>
      <c r="B11" s="5" t="s">
        <v>6</v>
      </c>
      <c r="C11" s="5"/>
      <c r="D11" s="5"/>
      <c r="E11" s="5"/>
      <c r="F11" s="5"/>
      <c r="G11" s="5"/>
      <c r="H11" s="5"/>
      <c r="I11" s="5"/>
      <c r="J11" s="5"/>
      <c r="K11" s="5"/>
      <c r="M11" s="9" t="s">
        <v>3</v>
      </c>
      <c r="N11" s="5" t="s">
        <v>6</v>
      </c>
      <c r="O11" s="5"/>
      <c r="P11" s="7">
        <v>812</v>
      </c>
      <c r="Q11" s="5"/>
      <c r="R11" s="5">
        <f>R$6*$P11</f>
        <v>4872</v>
      </c>
      <c r="S11" s="5">
        <f t="shared" si="1"/>
        <v>4060</v>
      </c>
      <c r="T11" s="5">
        <f t="shared" si="1"/>
        <v>3248</v>
      </c>
      <c r="U11" s="5">
        <f t="shared" si="1"/>
        <v>2436</v>
      </c>
      <c r="V11" s="5">
        <f t="shared" si="1"/>
        <v>1624</v>
      </c>
      <c r="W11" s="5">
        <f>W$6*$P11</f>
        <v>812</v>
      </c>
      <c r="X11" s="5"/>
      <c r="AA11" s="4"/>
      <c r="AB11" s="4"/>
      <c r="AC11" s="4"/>
      <c r="AD11" s="4"/>
      <c r="AE11" s="4"/>
      <c r="AF11" s="4"/>
    </row>
    <row r="12" spans="1:35" ht="13.15" x14ac:dyDescent="0.25">
      <c r="A12" s="9"/>
      <c r="B12" s="5" t="s">
        <v>7</v>
      </c>
      <c r="C12" s="5"/>
      <c r="D12" s="7">
        <v>959</v>
      </c>
      <c r="E12" s="5"/>
      <c r="F12" s="5">
        <f t="shared" ref="F12:K12" si="5">-F$8/2+F$6*$D12</f>
        <v>-6</v>
      </c>
      <c r="G12" s="5">
        <f t="shared" si="5"/>
        <v>-5</v>
      </c>
      <c r="H12" s="5">
        <f t="shared" si="5"/>
        <v>-4</v>
      </c>
      <c r="I12" s="5">
        <f t="shared" si="5"/>
        <v>-3</v>
      </c>
      <c r="J12" s="5">
        <f t="shared" si="5"/>
        <v>-2</v>
      </c>
      <c r="K12" s="5">
        <f t="shared" si="5"/>
        <v>-1</v>
      </c>
      <c r="M12" s="9" t="s">
        <v>3</v>
      </c>
      <c r="N12" s="5" t="s">
        <v>7</v>
      </c>
      <c r="O12" s="5"/>
      <c r="P12" s="7">
        <v>944</v>
      </c>
      <c r="Q12" s="5"/>
      <c r="R12" s="5">
        <f>R$6*$P12</f>
        <v>5664</v>
      </c>
      <c r="S12" s="5">
        <f t="shared" si="1"/>
        <v>4720</v>
      </c>
      <c r="T12" s="5">
        <f t="shared" si="1"/>
        <v>3776</v>
      </c>
      <c r="U12" s="5">
        <f>U$6*$P12</f>
        <v>2832</v>
      </c>
      <c r="V12" s="5">
        <f t="shared" si="1"/>
        <v>1888</v>
      </c>
      <c r="W12" s="5">
        <f t="shared" si="1"/>
        <v>944</v>
      </c>
      <c r="X12" s="5"/>
      <c r="Y12" t="s">
        <v>41</v>
      </c>
      <c r="AA12" s="21">
        <f t="shared" ref="AA12:AD12" si="6">AA10-$AF$10</f>
        <v>-6518.3766184073575</v>
      </c>
      <c r="AB12" s="21">
        <f t="shared" si="6"/>
        <v>-5214.7012947258854</v>
      </c>
      <c r="AC12" s="21">
        <f t="shared" si="6"/>
        <v>-3911.0259710444143</v>
      </c>
      <c r="AD12" s="21">
        <f t="shared" si="6"/>
        <v>-2607.3506473629423</v>
      </c>
      <c r="AE12" s="20">
        <f>AE10-$AF$10</f>
        <v>-1303.6753236814711</v>
      </c>
      <c r="AF12" s="4"/>
    </row>
    <row r="13" spans="1:35" ht="13.15" x14ac:dyDescent="0.25">
      <c r="A13" s="9"/>
      <c r="B13" s="5" t="s">
        <v>8</v>
      </c>
      <c r="C13" s="5"/>
      <c r="D13" s="5"/>
      <c r="E13" s="5"/>
      <c r="F13" s="5"/>
      <c r="G13" s="5"/>
      <c r="H13" s="5"/>
      <c r="I13" s="5"/>
      <c r="J13" s="5"/>
      <c r="K13" s="5"/>
      <c r="M13" s="9" t="s">
        <v>3</v>
      </c>
      <c r="N13" s="5" t="s">
        <v>8</v>
      </c>
      <c r="O13" s="5"/>
      <c r="P13" s="7">
        <v>1079</v>
      </c>
      <c r="Q13" s="5"/>
      <c r="R13" s="5">
        <f>R$6*$P13</f>
        <v>6474</v>
      </c>
      <c r="S13" s="5">
        <f t="shared" si="1"/>
        <v>5395</v>
      </c>
      <c r="T13" s="5">
        <f t="shared" si="1"/>
        <v>4316</v>
      </c>
      <c r="U13" s="5">
        <f t="shared" si="1"/>
        <v>3237</v>
      </c>
      <c r="V13" s="5">
        <f t="shared" si="1"/>
        <v>2158</v>
      </c>
      <c r="W13" s="5">
        <f>W$6*$P13</f>
        <v>1079</v>
      </c>
      <c r="X13" s="5"/>
      <c r="Y13" t="s">
        <v>42</v>
      </c>
      <c r="AA13" s="4">
        <f t="shared" ref="AA13:AC13" si="7">AA10-$AE$10</f>
        <v>-5214.7012947258863</v>
      </c>
      <c r="AB13" s="4">
        <f t="shared" si="7"/>
        <v>-3911.0259710444143</v>
      </c>
      <c r="AC13" s="4">
        <f t="shared" si="7"/>
        <v>-2607.3506473629432</v>
      </c>
      <c r="AD13" s="20">
        <f>AD10-$AE$10</f>
        <v>-1303.6753236814714</v>
      </c>
      <c r="AF13" s="4"/>
    </row>
    <row r="14" spans="1:35" ht="13.9" thickBot="1" x14ac:dyDescent="0.3">
      <c r="A14" s="9"/>
      <c r="B14" s="5" t="s">
        <v>9</v>
      </c>
      <c r="C14" s="5"/>
      <c r="D14" s="7">
        <v>1711</v>
      </c>
      <c r="E14" s="5"/>
      <c r="F14" s="5">
        <f t="shared" ref="F14:K15" si="8">F$6*$D14</f>
        <v>10266</v>
      </c>
      <c r="G14" s="5">
        <f t="shared" si="8"/>
        <v>8555</v>
      </c>
      <c r="H14" s="5">
        <f t="shared" si="8"/>
        <v>6844</v>
      </c>
      <c r="I14" s="5">
        <f t="shared" si="8"/>
        <v>5133</v>
      </c>
      <c r="J14" s="5">
        <f t="shared" si="8"/>
        <v>3422</v>
      </c>
      <c r="K14" s="5">
        <f t="shared" si="8"/>
        <v>1711</v>
      </c>
      <c r="M14" s="9" t="s">
        <v>3</v>
      </c>
      <c r="N14" s="5" t="s">
        <v>9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t="s">
        <v>43</v>
      </c>
      <c r="AA14" s="4">
        <f t="shared" ref="AA14:AB14" si="9">AA10-$AD$10</f>
        <v>-3911.0259710444143</v>
      </c>
      <c r="AB14" s="4">
        <f t="shared" si="9"/>
        <v>-2607.3506473629432</v>
      </c>
      <c r="AC14" s="20">
        <f>AC10-$AD$10</f>
        <v>-1303.6753236814718</v>
      </c>
      <c r="AF14" s="4"/>
    </row>
    <row r="15" spans="1:35" ht="13.9" thickBot="1" x14ac:dyDescent="0.3">
      <c r="A15" s="9"/>
      <c r="B15" s="5" t="s">
        <v>21</v>
      </c>
      <c r="C15" s="5"/>
      <c r="D15" s="5">
        <f>D14-(D10-1)</f>
        <v>1505</v>
      </c>
      <c r="E15" s="5"/>
      <c r="F15" s="5">
        <f t="shared" si="8"/>
        <v>9030</v>
      </c>
      <c r="G15" s="5">
        <f t="shared" si="8"/>
        <v>7525</v>
      </c>
      <c r="H15" s="5">
        <f t="shared" si="8"/>
        <v>6020</v>
      </c>
      <c r="I15" s="5">
        <f t="shared" si="8"/>
        <v>4515</v>
      </c>
      <c r="J15" s="5">
        <f t="shared" si="8"/>
        <v>3010</v>
      </c>
      <c r="K15" s="10">
        <f t="shared" si="8"/>
        <v>1505</v>
      </c>
      <c r="M15" s="9" t="s">
        <v>3</v>
      </c>
      <c r="N15" s="5" t="s">
        <v>3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t="s">
        <v>44</v>
      </c>
      <c r="AA15" s="4">
        <f>AA10-$AC$10</f>
        <v>-2607.3506473629427</v>
      </c>
      <c r="AB15" s="20">
        <f>AB10-$AC$10</f>
        <v>-1303.6753236814714</v>
      </c>
      <c r="AF15" s="4"/>
    </row>
    <row r="16" spans="1:35" x14ac:dyDescent="0.2">
      <c r="A16" s="9"/>
      <c r="B16" s="5"/>
      <c r="C16" s="5"/>
      <c r="D16" s="5"/>
      <c r="E16" s="5"/>
      <c r="F16" s="5"/>
      <c r="G16" s="5"/>
      <c r="H16" s="5"/>
      <c r="I16" s="5"/>
      <c r="J16" s="5"/>
      <c r="K16" s="5"/>
      <c r="M16" s="9"/>
      <c r="N16" s="5" t="s">
        <v>24</v>
      </c>
      <c r="O16" s="5"/>
      <c r="P16" s="5">
        <f>P13-(P11-1)</f>
        <v>268</v>
      </c>
      <c r="Q16" s="5"/>
      <c r="R16" s="5">
        <f>R$6*$P16</f>
        <v>1608</v>
      </c>
      <c r="S16" s="5">
        <f t="shared" ref="S16:W16" si="10">S$6*$P16</f>
        <v>1340</v>
      </c>
      <c r="T16" s="5">
        <f t="shared" si="10"/>
        <v>1072</v>
      </c>
      <c r="U16" s="5">
        <f t="shared" si="10"/>
        <v>804</v>
      </c>
      <c r="V16" s="5">
        <f t="shared" si="10"/>
        <v>536</v>
      </c>
      <c r="W16" s="5">
        <f t="shared" si="10"/>
        <v>268</v>
      </c>
      <c r="X16" s="5"/>
      <c r="Y16" t="s">
        <v>45</v>
      </c>
      <c r="AA16" s="20">
        <f>AA10-$AB$10</f>
        <v>-1303.6753236814714</v>
      </c>
      <c r="AF16" s="4"/>
    </row>
    <row r="17" spans="1:32" x14ac:dyDescent="0.2">
      <c r="A17" s="9">
        <v>6</v>
      </c>
      <c r="B17" s="5" t="s">
        <v>10</v>
      </c>
      <c r="C17" s="5"/>
      <c r="D17" s="7">
        <v>752</v>
      </c>
      <c r="E17" s="5"/>
      <c r="F17" s="5">
        <f t="shared" ref="F17:K17" si="11">-F$8/2+F$6*$D17</f>
        <v>-1248</v>
      </c>
      <c r="G17" s="5">
        <f t="shared" si="11"/>
        <v>-1040</v>
      </c>
      <c r="H17" s="5">
        <f t="shared" si="11"/>
        <v>-832</v>
      </c>
      <c r="I17" s="5">
        <f t="shared" si="11"/>
        <v>-624</v>
      </c>
      <c r="J17" s="5">
        <f t="shared" si="11"/>
        <v>-416</v>
      </c>
      <c r="K17" s="5">
        <f t="shared" si="11"/>
        <v>-208</v>
      </c>
      <c r="M17" s="9">
        <v>6</v>
      </c>
      <c r="N17" s="5" t="s">
        <v>10</v>
      </c>
      <c r="O17" s="5"/>
      <c r="P17" s="5"/>
      <c r="Q17" s="5"/>
      <c r="R17" s="5"/>
      <c r="S17" s="5"/>
      <c r="T17" s="5"/>
      <c r="U17" s="5"/>
      <c r="V17" s="5"/>
      <c r="W17" s="5"/>
      <c r="X17" s="5"/>
      <c r="AA17" s="4"/>
      <c r="AB17" s="4"/>
      <c r="AC17" s="4"/>
      <c r="AD17" s="4"/>
      <c r="AE17" s="4"/>
      <c r="AF17" s="4"/>
    </row>
    <row r="18" spans="1:32" x14ac:dyDescent="0.2">
      <c r="A18" s="9">
        <v>6</v>
      </c>
      <c r="B18" s="5" t="s">
        <v>11</v>
      </c>
      <c r="C18" s="5"/>
      <c r="D18" s="5"/>
      <c r="E18" s="5"/>
      <c r="F18" s="5"/>
      <c r="G18" s="5"/>
      <c r="H18" s="5"/>
      <c r="I18" s="5"/>
      <c r="J18" s="5"/>
      <c r="K18" s="5"/>
      <c r="M18" s="9">
        <v>6</v>
      </c>
      <c r="N18" s="5" t="s">
        <v>11</v>
      </c>
      <c r="O18" s="5"/>
      <c r="P18" s="7">
        <v>158</v>
      </c>
      <c r="Q18" s="5"/>
      <c r="R18" s="5">
        <f>-R$8/2+R$6*$P18</f>
        <v>-2292</v>
      </c>
      <c r="S18" s="5">
        <f t="shared" ref="S18:W20" si="12">-S$8/2+S$6*$P18</f>
        <v>-1910</v>
      </c>
      <c r="T18" s="5">
        <f t="shared" si="12"/>
        <v>-1528</v>
      </c>
      <c r="U18" s="5">
        <f t="shared" si="12"/>
        <v>-1146</v>
      </c>
      <c r="V18" s="5">
        <f t="shared" si="12"/>
        <v>-764</v>
      </c>
      <c r="W18" s="5">
        <f t="shared" si="12"/>
        <v>-382</v>
      </c>
      <c r="X18" s="5"/>
      <c r="Y18" t="s">
        <v>50</v>
      </c>
      <c r="AA18" s="21">
        <f>F46</f>
        <v>0.39508305647840525</v>
      </c>
      <c r="AB18" s="21">
        <f t="shared" ref="AB18:AE18" si="13">G46</f>
        <v>0.23281680113906023</v>
      </c>
      <c r="AC18" s="21">
        <f t="shared" si="13"/>
        <v>0.10229829140958702</v>
      </c>
      <c r="AD18" s="21">
        <f t="shared" si="13"/>
        <v>3.3763475489863692E-2</v>
      </c>
      <c r="AE18" s="20">
        <f t="shared" si="13"/>
        <v>4.5353922299816718E-3</v>
      </c>
      <c r="AF18" s="4"/>
    </row>
    <row r="19" spans="1:32" x14ac:dyDescent="0.2">
      <c r="A19" s="9">
        <v>6</v>
      </c>
      <c r="B19" s="5" t="s">
        <v>12</v>
      </c>
      <c r="C19" s="5"/>
      <c r="D19" s="5">
        <f>(D21+D17)/2</f>
        <v>959.5</v>
      </c>
      <c r="E19" s="5"/>
      <c r="F19" s="5">
        <f t="shared" ref="F19:K19" si="14">-F$8/2+F$6*$D19</f>
        <v>-3</v>
      </c>
      <c r="G19" s="5">
        <f t="shared" si="14"/>
        <v>-2.5</v>
      </c>
      <c r="H19" s="5">
        <f t="shared" si="14"/>
        <v>-2</v>
      </c>
      <c r="I19" s="5">
        <f t="shared" si="14"/>
        <v>-1.5</v>
      </c>
      <c r="J19" s="5">
        <f t="shared" si="14"/>
        <v>-1</v>
      </c>
      <c r="K19" s="5">
        <f t="shared" si="14"/>
        <v>-0.5</v>
      </c>
      <c r="M19" s="9">
        <v>6</v>
      </c>
      <c r="N19" s="5" t="s">
        <v>12</v>
      </c>
      <c r="O19" s="5"/>
      <c r="P19" s="5">
        <f>(P20+P18)/2</f>
        <v>274.5</v>
      </c>
      <c r="Q19" s="5"/>
      <c r="R19" s="5">
        <f t="shared" ref="R19" si="15">-R$8/2+R$6*$P19</f>
        <v>-1593</v>
      </c>
      <c r="S19" s="5">
        <f t="shared" si="12"/>
        <v>-1327.5</v>
      </c>
      <c r="T19" s="5">
        <f t="shared" si="12"/>
        <v>-1062</v>
      </c>
      <c r="U19" s="5">
        <f t="shared" si="12"/>
        <v>-796.5</v>
      </c>
      <c r="V19" s="5">
        <f t="shared" si="12"/>
        <v>-531</v>
      </c>
      <c r="W19" s="5">
        <f t="shared" si="12"/>
        <v>-265.5</v>
      </c>
      <c r="X19" s="5"/>
      <c r="Y19" t="s">
        <v>49</v>
      </c>
      <c r="AA19" s="4">
        <f t="shared" ref="AA19:AA22" si="16">F47</f>
        <v>0.39054766424842358</v>
      </c>
      <c r="AB19" s="4">
        <f t="shared" ref="AB19:AB21" si="17">G47</f>
        <v>0.22828140890907855</v>
      </c>
      <c r="AC19" s="4">
        <f t="shared" ref="AC19:AC20" si="18">H47</f>
        <v>9.7762899179605345E-2</v>
      </c>
      <c r="AD19" s="20">
        <f t="shared" ref="AD19" si="19">I47</f>
        <v>2.9228083259882021E-2</v>
      </c>
      <c r="AF19" s="4"/>
    </row>
    <row r="20" spans="1:32" x14ac:dyDescent="0.2">
      <c r="A20" s="9">
        <v>6</v>
      </c>
      <c r="B20" s="5" t="s">
        <v>13</v>
      </c>
      <c r="C20" s="5"/>
      <c r="D20" s="5"/>
      <c r="E20" s="5"/>
      <c r="F20" s="5"/>
      <c r="G20" s="5"/>
      <c r="H20" s="5"/>
      <c r="I20" s="5"/>
      <c r="J20" s="5"/>
      <c r="K20" s="5"/>
      <c r="M20" s="9">
        <v>6</v>
      </c>
      <c r="N20" s="5" t="s">
        <v>13</v>
      </c>
      <c r="O20" s="5"/>
      <c r="P20" s="7">
        <v>391</v>
      </c>
      <c r="Q20" s="5"/>
      <c r="R20" s="5">
        <f>-R$8/2+R$6*$P20</f>
        <v>-894</v>
      </c>
      <c r="S20" s="5">
        <f t="shared" si="12"/>
        <v>-745</v>
      </c>
      <c r="T20" s="5">
        <f t="shared" si="12"/>
        <v>-596</v>
      </c>
      <c r="U20" s="5">
        <f t="shared" si="12"/>
        <v>-447</v>
      </c>
      <c r="V20" s="5">
        <f t="shared" si="12"/>
        <v>-298</v>
      </c>
      <c r="W20" s="5">
        <f>-W$8/2+W$6*$P20</f>
        <v>-149</v>
      </c>
      <c r="X20" s="5"/>
      <c r="Y20" t="s">
        <v>48</v>
      </c>
      <c r="AA20" s="4">
        <f t="shared" si="16"/>
        <v>0.36131958098854156</v>
      </c>
      <c r="AB20" s="4">
        <f t="shared" si="17"/>
        <v>0.19905332564919653</v>
      </c>
      <c r="AC20" s="20">
        <f t="shared" si="18"/>
        <v>6.8534815919723324E-2</v>
      </c>
      <c r="AF20" s="4"/>
    </row>
    <row r="21" spans="1:32" x14ac:dyDescent="0.2">
      <c r="A21" s="9">
        <v>6</v>
      </c>
      <c r="B21" s="5" t="s">
        <v>14</v>
      </c>
      <c r="C21" s="5"/>
      <c r="D21" s="7">
        <v>1167</v>
      </c>
      <c r="E21" s="5"/>
      <c r="F21" s="5">
        <f t="shared" ref="F21:K21" si="20">-F$8/2+F$6*$D21</f>
        <v>1242</v>
      </c>
      <c r="G21" s="5">
        <f t="shared" si="20"/>
        <v>1035</v>
      </c>
      <c r="H21" s="5">
        <f t="shared" si="20"/>
        <v>828</v>
      </c>
      <c r="I21" s="5">
        <f t="shared" si="20"/>
        <v>621</v>
      </c>
      <c r="J21" s="5">
        <f t="shared" si="20"/>
        <v>414</v>
      </c>
      <c r="K21" s="5">
        <f t="shared" si="20"/>
        <v>207</v>
      </c>
      <c r="M21" s="9">
        <v>6</v>
      </c>
      <c r="N21" s="5" t="s">
        <v>14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t="s">
        <v>47</v>
      </c>
      <c r="AA21" s="4">
        <f t="shared" si="16"/>
        <v>0.29278476506881823</v>
      </c>
      <c r="AB21" s="20">
        <f t="shared" si="17"/>
        <v>0.13051850972947321</v>
      </c>
      <c r="AF21" s="4"/>
    </row>
    <row r="22" spans="1:32" ht="13.5" thickBot="1" x14ac:dyDescent="0.25">
      <c r="A22" s="9">
        <v>6</v>
      </c>
      <c r="B22" s="5" t="s">
        <v>22</v>
      </c>
      <c r="C22" s="5"/>
      <c r="D22" s="5">
        <f>D21-(D17-1)</f>
        <v>416</v>
      </c>
      <c r="E22" s="5"/>
      <c r="F22" s="5">
        <f t="shared" ref="F22:K23" si="21">F$6*$D22</f>
        <v>2496</v>
      </c>
      <c r="G22" s="5">
        <f t="shared" si="21"/>
        <v>2080</v>
      </c>
      <c r="H22" s="5">
        <f t="shared" si="21"/>
        <v>1664</v>
      </c>
      <c r="I22" s="5">
        <f t="shared" si="21"/>
        <v>1248</v>
      </c>
      <c r="J22" s="5">
        <f t="shared" si="21"/>
        <v>832</v>
      </c>
      <c r="K22" s="5">
        <f t="shared" si="21"/>
        <v>416</v>
      </c>
      <c r="M22" s="9">
        <v>6</v>
      </c>
      <c r="N22" s="5" t="s">
        <v>3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t="s">
        <v>46</v>
      </c>
      <c r="AA22" s="20">
        <f t="shared" si="16"/>
        <v>0.16226625533934502</v>
      </c>
      <c r="AF22" s="4"/>
    </row>
    <row r="23" spans="1:32" ht="13.5" thickBot="1" x14ac:dyDescent="0.25">
      <c r="A23" s="9">
        <v>6</v>
      </c>
      <c r="B23" s="5" t="s">
        <v>26</v>
      </c>
      <c r="C23" s="5"/>
      <c r="D23" s="5">
        <f>D22*0.6</f>
        <v>249.6</v>
      </c>
      <c r="E23" s="5"/>
      <c r="F23" s="10">
        <f t="shared" si="21"/>
        <v>1497.6</v>
      </c>
      <c r="G23" s="5">
        <f t="shared" si="21"/>
        <v>1248</v>
      </c>
      <c r="H23" s="5">
        <f t="shared" si="21"/>
        <v>998.4</v>
      </c>
      <c r="I23" s="5">
        <f t="shared" si="21"/>
        <v>748.8</v>
      </c>
      <c r="J23" s="5">
        <f t="shared" si="21"/>
        <v>499.2</v>
      </c>
      <c r="K23" s="5">
        <f t="shared" si="21"/>
        <v>249.6</v>
      </c>
      <c r="M23" s="9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AA23" s="4"/>
      <c r="AB23" s="4"/>
      <c r="AC23" s="4"/>
      <c r="AD23" s="4"/>
      <c r="AE23" s="4"/>
      <c r="AF23" s="4"/>
    </row>
    <row r="24" spans="1:32" ht="13.5" thickBot="1" x14ac:dyDescent="0.25">
      <c r="A24" s="9">
        <v>6</v>
      </c>
      <c r="B24" s="5"/>
      <c r="C24" s="5"/>
      <c r="D24" s="5"/>
      <c r="E24" s="5"/>
      <c r="F24" s="5"/>
      <c r="G24" s="5"/>
      <c r="H24" s="5"/>
      <c r="I24" s="5"/>
      <c r="J24" s="5"/>
      <c r="K24" s="5"/>
      <c r="M24" s="9">
        <v>6</v>
      </c>
      <c r="N24" s="5" t="s">
        <v>15</v>
      </c>
      <c r="O24" s="5"/>
      <c r="P24" s="5">
        <f>P20-(P18-1)</f>
        <v>234</v>
      </c>
      <c r="Q24" s="5"/>
      <c r="R24" s="5">
        <f>R$6*$P24</f>
        <v>1404</v>
      </c>
      <c r="S24" s="5">
        <f t="shared" ref="S24:W24" si="22">S$6*$P24</f>
        <v>1170</v>
      </c>
      <c r="T24" s="5">
        <f t="shared" si="22"/>
        <v>936</v>
      </c>
      <c r="U24" s="5">
        <f t="shared" si="22"/>
        <v>702</v>
      </c>
      <c r="V24" s="5">
        <f t="shared" si="22"/>
        <v>468</v>
      </c>
      <c r="W24" s="5">
        <f t="shared" si="22"/>
        <v>234</v>
      </c>
      <c r="X24" s="5"/>
    </row>
    <row r="25" spans="1:32" ht="13.5" thickBot="1" x14ac:dyDescent="0.25">
      <c r="A25" s="9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M25" s="9">
        <v>6</v>
      </c>
      <c r="N25" s="6" t="s">
        <v>8</v>
      </c>
      <c r="O25" s="5"/>
      <c r="P25" s="7">
        <v>391</v>
      </c>
      <c r="Q25" s="5"/>
      <c r="R25" s="10">
        <f t="shared" ref="R25:W40" si="23">-R$8/2+R$6*$P25</f>
        <v>-894</v>
      </c>
      <c r="S25" s="5">
        <f t="shared" si="23"/>
        <v>-745</v>
      </c>
      <c r="T25" s="5">
        <f t="shared" si="23"/>
        <v>-596</v>
      </c>
      <c r="U25" s="5">
        <f t="shared" si="23"/>
        <v>-447</v>
      </c>
      <c r="V25" s="5">
        <f t="shared" si="23"/>
        <v>-298</v>
      </c>
      <c r="W25" s="5">
        <f t="shared" si="23"/>
        <v>-149</v>
      </c>
      <c r="X25" s="5"/>
    </row>
    <row r="26" spans="1:32" x14ac:dyDescent="0.2">
      <c r="A26" s="9">
        <v>6</v>
      </c>
      <c r="B26" s="5"/>
      <c r="C26" s="5"/>
      <c r="D26" s="5"/>
      <c r="E26" s="5"/>
      <c r="F26" s="5"/>
      <c r="G26" s="5"/>
      <c r="H26" s="5"/>
      <c r="I26" s="5"/>
      <c r="J26" s="5"/>
      <c r="K26" s="5"/>
      <c r="M26" s="9">
        <v>6</v>
      </c>
      <c r="N26" s="6" t="s">
        <v>16</v>
      </c>
      <c r="O26" s="5"/>
      <c r="P26" s="5">
        <f>P20-P16/2</f>
        <v>257</v>
      </c>
      <c r="Q26" s="5"/>
      <c r="R26" s="6">
        <f t="shared" si="23"/>
        <v>-1698</v>
      </c>
      <c r="S26" s="5">
        <f t="shared" si="23"/>
        <v>-1415</v>
      </c>
      <c r="T26" s="5">
        <f t="shared" si="23"/>
        <v>-1132</v>
      </c>
      <c r="U26" s="5">
        <f t="shared" si="23"/>
        <v>-849</v>
      </c>
      <c r="V26" s="5">
        <f t="shared" si="23"/>
        <v>-566</v>
      </c>
      <c r="W26" s="5">
        <f t="shared" si="23"/>
        <v>-283</v>
      </c>
      <c r="X26" s="5"/>
    </row>
    <row r="27" spans="1:32" ht="13.5" thickBot="1" x14ac:dyDescent="0.25">
      <c r="A27" s="9">
        <v>5</v>
      </c>
      <c r="B27" s="5" t="s">
        <v>17</v>
      </c>
      <c r="C27" s="5"/>
      <c r="D27" s="7">
        <v>904</v>
      </c>
      <c r="E27" s="5"/>
      <c r="F27" s="5">
        <f t="shared" ref="F27:K27" si="24">-F$8/2+F$6*$D27</f>
        <v>-336</v>
      </c>
      <c r="G27" s="5">
        <f t="shared" si="24"/>
        <v>-280</v>
      </c>
      <c r="H27" s="5">
        <f t="shared" si="24"/>
        <v>-224</v>
      </c>
      <c r="I27" s="5">
        <f t="shared" si="24"/>
        <v>-168</v>
      </c>
      <c r="J27" s="5">
        <f t="shared" si="24"/>
        <v>-112</v>
      </c>
      <c r="K27" s="5">
        <f t="shared" si="24"/>
        <v>-56</v>
      </c>
      <c r="M27" s="9">
        <v>5</v>
      </c>
      <c r="N27" s="5" t="s">
        <v>17</v>
      </c>
      <c r="O27" s="5"/>
      <c r="P27" s="7">
        <v>490</v>
      </c>
      <c r="Q27" s="5"/>
      <c r="R27" s="5">
        <f t="shared" si="23"/>
        <v>-300</v>
      </c>
      <c r="S27" s="5">
        <f t="shared" si="23"/>
        <v>-250</v>
      </c>
      <c r="T27" s="5">
        <f t="shared" si="23"/>
        <v>-200</v>
      </c>
      <c r="U27" s="5">
        <f t="shared" si="23"/>
        <v>-150</v>
      </c>
      <c r="V27" s="5">
        <f t="shared" si="23"/>
        <v>-100</v>
      </c>
      <c r="W27" s="5">
        <f t="shared" si="23"/>
        <v>-50</v>
      </c>
      <c r="X27" s="5"/>
    </row>
    <row r="28" spans="1:32" ht="13.5" thickBot="1" x14ac:dyDescent="0.25">
      <c r="A28" s="9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M28" s="9">
        <v>5</v>
      </c>
      <c r="N28" s="6" t="s">
        <v>8</v>
      </c>
      <c r="O28" s="5"/>
      <c r="P28" s="5">
        <f>P27</f>
        <v>490</v>
      </c>
      <c r="Q28" s="5"/>
      <c r="R28" s="5">
        <f t="shared" si="23"/>
        <v>-300</v>
      </c>
      <c r="S28" s="10">
        <f t="shared" si="23"/>
        <v>-250</v>
      </c>
      <c r="T28" s="5">
        <f t="shared" si="23"/>
        <v>-200</v>
      </c>
      <c r="U28" s="5">
        <f t="shared" si="23"/>
        <v>-150</v>
      </c>
      <c r="V28" s="5">
        <f t="shared" si="23"/>
        <v>-100</v>
      </c>
      <c r="W28" s="5">
        <f t="shared" si="23"/>
        <v>-50</v>
      </c>
      <c r="X28" s="5"/>
    </row>
    <row r="29" spans="1:32" x14ac:dyDescent="0.2">
      <c r="A29" s="9">
        <v>5</v>
      </c>
      <c r="B29" s="5"/>
      <c r="C29" s="5"/>
      <c r="D29" s="5"/>
      <c r="E29" s="5"/>
      <c r="F29" s="5"/>
      <c r="G29" s="5"/>
      <c r="H29" s="5"/>
      <c r="I29" s="5"/>
      <c r="J29" s="5"/>
      <c r="K29" s="5"/>
      <c r="M29" s="9">
        <v>5</v>
      </c>
      <c r="N29" s="6" t="s">
        <v>16</v>
      </c>
      <c r="O29" s="5"/>
      <c r="P29" s="5">
        <f>P28-P$16/2</f>
        <v>356</v>
      </c>
      <c r="Q29" s="5"/>
      <c r="R29" s="5">
        <f t="shared" si="23"/>
        <v>-1104</v>
      </c>
      <c r="S29" s="6">
        <f t="shared" si="23"/>
        <v>-920</v>
      </c>
      <c r="T29" s="5">
        <f t="shared" si="23"/>
        <v>-736</v>
      </c>
      <c r="U29" s="5">
        <f t="shared" si="23"/>
        <v>-552</v>
      </c>
      <c r="V29" s="5">
        <f t="shared" si="23"/>
        <v>-368</v>
      </c>
      <c r="W29" s="5">
        <f t="shared" si="23"/>
        <v>-184</v>
      </c>
      <c r="X29" s="5"/>
    </row>
    <row r="30" spans="1:32" ht="13.5" thickBot="1" x14ac:dyDescent="0.25">
      <c r="A30" s="9">
        <v>4</v>
      </c>
      <c r="B30" s="5" t="s">
        <v>0</v>
      </c>
      <c r="C30" s="5"/>
      <c r="D30" s="7">
        <v>393</v>
      </c>
      <c r="E30" s="5"/>
      <c r="F30" s="5">
        <f t="shared" ref="F30:K30" si="25">-F$8/2+F$6*$D30</f>
        <v>-3402</v>
      </c>
      <c r="G30" s="5">
        <f t="shared" si="25"/>
        <v>-2835</v>
      </c>
      <c r="H30" s="5">
        <f t="shared" si="25"/>
        <v>-2268</v>
      </c>
      <c r="I30" s="5">
        <f t="shared" si="25"/>
        <v>-1701</v>
      </c>
      <c r="J30" s="5">
        <f t="shared" si="25"/>
        <v>-1134</v>
      </c>
      <c r="K30" s="5">
        <f t="shared" si="25"/>
        <v>-567</v>
      </c>
      <c r="M30" s="9">
        <v>4</v>
      </c>
      <c r="N30" s="5" t="s">
        <v>0</v>
      </c>
      <c r="O30" s="5"/>
      <c r="P30" s="7">
        <v>607</v>
      </c>
      <c r="Q30" s="5"/>
      <c r="R30" s="5">
        <f t="shared" si="23"/>
        <v>402</v>
      </c>
      <c r="S30" s="5">
        <f t="shared" si="23"/>
        <v>335</v>
      </c>
      <c r="T30" s="5">
        <f t="shared" si="23"/>
        <v>268</v>
      </c>
      <c r="U30" s="5">
        <f t="shared" si="23"/>
        <v>201</v>
      </c>
      <c r="V30" s="5">
        <f t="shared" si="23"/>
        <v>134</v>
      </c>
      <c r="W30" s="5">
        <f t="shared" si="23"/>
        <v>67</v>
      </c>
      <c r="X30" s="5"/>
    </row>
    <row r="31" spans="1:32" ht="13.5" thickBot="1" x14ac:dyDescent="0.25">
      <c r="A31" s="9">
        <v>4</v>
      </c>
      <c r="B31" s="5"/>
      <c r="C31" s="5"/>
      <c r="D31" s="5"/>
      <c r="E31" s="5"/>
      <c r="F31" s="5"/>
      <c r="G31" s="5"/>
      <c r="H31" s="5"/>
      <c r="I31" s="5"/>
      <c r="J31" s="5"/>
      <c r="K31" s="5"/>
      <c r="M31" s="9">
        <v>4</v>
      </c>
      <c r="N31" s="6" t="s">
        <v>8</v>
      </c>
      <c r="O31" s="5"/>
      <c r="P31" s="5">
        <f>P30</f>
        <v>607</v>
      </c>
      <c r="Q31" s="5"/>
      <c r="R31" s="5">
        <f t="shared" si="23"/>
        <v>402</v>
      </c>
      <c r="S31" s="5">
        <f t="shared" si="23"/>
        <v>335</v>
      </c>
      <c r="T31" s="10">
        <f t="shared" si="23"/>
        <v>268</v>
      </c>
      <c r="U31" s="5">
        <f t="shared" si="23"/>
        <v>201</v>
      </c>
      <c r="V31" s="5">
        <f t="shared" si="23"/>
        <v>134</v>
      </c>
      <c r="W31" s="5">
        <f t="shared" si="23"/>
        <v>67</v>
      </c>
      <c r="X31" s="5"/>
    </row>
    <row r="32" spans="1:32" x14ac:dyDescent="0.2">
      <c r="A32" s="9">
        <v>4</v>
      </c>
      <c r="B32" s="5"/>
      <c r="C32" s="5"/>
      <c r="D32" s="5"/>
      <c r="E32" s="5"/>
      <c r="F32" s="5"/>
      <c r="G32" s="5"/>
      <c r="H32" s="5"/>
      <c r="I32" s="5"/>
      <c r="J32" s="5"/>
      <c r="K32" s="5"/>
      <c r="M32" s="9">
        <v>4</v>
      </c>
      <c r="N32" s="6" t="s">
        <v>16</v>
      </c>
      <c r="O32" s="5"/>
      <c r="P32" s="5">
        <f>P31-P$16/2</f>
        <v>473</v>
      </c>
      <c r="Q32" s="5"/>
      <c r="R32" s="5">
        <f t="shared" si="23"/>
        <v>-402</v>
      </c>
      <c r="S32" s="5">
        <f t="shared" si="23"/>
        <v>-335</v>
      </c>
      <c r="T32" s="6">
        <f t="shared" si="23"/>
        <v>-268</v>
      </c>
      <c r="U32" s="5">
        <f t="shared" si="23"/>
        <v>-201</v>
      </c>
      <c r="V32" s="5">
        <f t="shared" si="23"/>
        <v>-134</v>
      </c>
      <c r="W32" s="5">
        <f t="shared" si="23"/>
        <v>-67</v>
      </c>
      <c r="X32" s="5"/>
    </row>
    <row r="33" spans="1:24" ht="13.5" thickBot="1" x14ac:dyDescent="0.25">
      <c r="A33" s="9">
        <v>3</v>
      </c>
      <c r="B33" s="5" t="s">
        <v>1</v>
      </c>
      <c r="C33" s="5"/>
      <c r="D33" s="7">
        <v>393</v>
      </c>
      <c r="E33" s="5"/>
      <c r="F33" s="5">
        <f t="shared" ref="F33:K33" si="26">-F$8/2+F$6*$D33</f>
        <v>-3402</v>
      </c>
      <c r="G33" s="5">
        <f t="shared" si="26"/>
        <v>-2835</v>
      </c>
      <c r="H33" s="5">
        <f t="shared" si="26"/>
        <v>-2268</v>
      </c>
      <c r="I33" s="5">
        <f t="shared" si="26"/>
        <v>-1701</v>
      </c>
      <c r="J33" s="5">
        <f t="shared" si="26"/>
        <v>-1134</v>
      </c>
      <c r="K33" s="5">
        <f t="shared" si="26"/>
        <v>-567</v>
      </c>
      <c r="M33" s="9">
        <v>3</v>
      </c>
      <c r="N33" s="5" t="s">
        <v>1</v>
      </c>
      <c r="O33" s="5"/>
      <c r="P33" s="7">
        <v>720</v>
      </c>
      <c r="Q33" s="5"/>
      <c r="R33" s="5">
        <f t="shared" si="23"/>
        <v>1080</v>
      </c>
      <c r="S33" s="5">
        <f t="shared" si="23"/>
        <v>900</v>
      </c>
      <c r="T33" s="5">
        <f t="shared" si="23"/>
        <v>720</v>
      </c>
      <c r="U33" s="5">
        <f t="shared" si="23"/>
        <v>540</v>
      </c>
      <c r="V33" s="5">
        <f t="shared" si="23"/>
        <v>360</v>
      </c>
      <c r="W33" s="5">
        <f t="shared" si="23"/>
        <v>180</v>
      </c>
      <c r="X33" s="5"/>
    </row>
    <row r="34" spans="1:24" ht="13.5" thickBot="1" x14ac:dyDescent="0.25">
      <c r="A34" s="9">
        <v>3</v>
      </c>
      <c r="B34" s="5"/>
      <c r="C34" s="5"/>
      <c r="D34" s="5"/>
      <c r="E34" s="5"/>
      <c r="F34" s="5"/>
      <c r="G34" s="5"/>
      <c r="H34" s="5"/>
      <c r="I34" s="5"/>
      <c r="J34" s="5"/>
      <c r="K34" s="5"/>
      <c r="M34" s="9">
        <v>3</v>
      </c>
      <c r="N34" s="6" t="s">
        <v>8</v>
      </c>
      <c r="O34" s="5"/>
      <c r="P34" s="5">
        <f>P33</f>
        <v>720</v>
      </c>
      <c r="Q34" s="5"/>
      <c r="R34" s="5">
        <f t="shared" si="23"/>
        <v>1080</v>
      </c>
      <c r="S34" s="5">
        <f t="shared" si="23"/>
        <v>900</v>
      </c>
      <c r="T34" s="5">
        <f t="shared" si="23"/>
        <v>720</v>
      </c>
      <c r="U34" s="10">
        <f t="shared" si="23"/>
        <v>540</v>
      </c>
      <c r="V34" s="5">
        <f t="shared" si="23"/>
        <v>360</v>
      </c>
      <c r="W34" s="5">
        <f t="shared" si="23"/>
        <v>180</v>
      </c>
      <c r="X34" s="5"/>
    </row>
    <row r="35" spans="1:24" x14ac:dyDescent="0.2">
      <c r="A35" s="9">
        <v>3</v>
      </c>
      <c r="B35" s="5"/>
      <c r="C35" s="5"/>
      <c r="D35" s="5"/>
      <c r="E35" s="5"/>
      <c r="F35" s="5"/>
      <c r="G35" s="5"/>
      <c r="H35" s="5"/>
      <c r="I35" s="5"/>
      <c r="J35" s="5"/>
      <c r="K35" s="5"/>
      <c r="M35" s="9">
        <v>3</v>
      </c>
      <c r="N35" s="6" t="s">
        <v>16</v>
      </c>
      <c r="O35" s="5"/>
      <c r="P35" s="5">
        <f>P34-P$16/2</f>
        <v>586</v>
      </c>
      <c r="Q35" s="5"/>
      <c r="R35" s="5">
        <f t="shared" si="23"/>
        <v>276</v>
      </c>
      <c r="S35" s="5">
        <f t="shared" si="23"/>
        <v>230</v>
      </c>
      <c r="T35" s="5">
        <f t="shared" si="23"/>
        <v>184</v>
      </c>
      <c r="U35" s="6">
        <f t="shared" si="23"/>
        <v>138</v>
      </c>
      <c r="V35" s="5">
        <f t="shared" si="23"/>
        <v>92</v>
      </c>
      <c r="W35" s="5">
        <f t="shared" si="23"/>
        <v>46</v>
      </c>
      <c r="X35" s="5"/>
    </row>
    <row r="36" spans="1:24" ht="13.5" thickBot="1" x14ac:dyDescent="0.25">
      <c r="A36" s="9">
        <v>2</v>
      </c>
      <c r="B36" s="5" t="s">
        <v>2</v>
      </c>
      <c r="C36" s="5"/>
      <c r="D36" s="7">
        <v>0</v>
      </c>
      <c r="E36" s="5"/>
      <c r="F36" s="5">
        <f t="shared" ref="F36:K36" si="27">-F$8/2+F$6*$D36</f>
        <v>-5760</v>
      </c>
      <c r="G36" s="5">
        <f t="shared" si="27"/>
        <v>-4800</v>
      </c>
      <c r="H36" s="5">
        <f t="shared" si="27"/>
        <v>-3840</v>
      </c>
      <c r="I36" s="5">
        <f t="shared" si="27"/>
        <v>-2880</v>
      </c>
      <c r="J36" s="5">
        <f t="shared" si="27"/>
        <v>-1920</v>
      </c>
      <c r="K36" s="5">
        <f t="shared" si="27"/>
        <v>-960</v>
      </c>
      <c r="M36" s="9">
        <v>2</v>
      </c>
      <c r="N36" s="5" t="s">
        <v>2</v>
      </c>
      <c r="O36" s="5"/>
      <c r="P36" s="7">
        <v>868</v>
      </c>
      <c r="Q36" s="5"/>
      <c r="R36" s="5">
        <f t="shared" si="23"/>
        <v>1968</v>
      </c>
      <c r="S36" s="5">
        <f t="shared" si="23"/>
        <v>1640</v>
      </c>
      <c r="T36" s="5">
        <f t="shared" si="23"/>
        <v>1312</v>
      </c>
      <c r="U36" s="5">
        <f t="shared" si="23"/>
        <v>984</v>
      </c>
      <c r="V36" s="5">
        <f t="shared" si="23"/>
        <v>656</v>
      </c>
      <c r="W36" s="5">
        <f t="shared" si="23"/>
        <v>328</v>
      </c>
      <c r="X36" s="5"/>
    </row>
    <row r="37" spans="1:24" ht="13.5" thickBot="1" x14ac:dyDescent="0.25">
      <c r="A37" s="9">
        <v>2</v>
      </c>
      <c r="B37" s="5"/>
      <c r="C37" s="5"/>
      <c r="D37" s="5"/>
      <c r="E37" s="5"/>
      <c r="F37" s="5"/>
      <c r="G37" s="5"/>
      <c r="H37" s="5"/>
      <c r="I37" s="5"/>
      <c r="J37" s="5"/>
      <c r="K37" s="5"/>
      <c r="M37" s="9">
        <v>2</v>
      </c>
      <c r="N37" s="6" t="s">
        <v>8</v>
      </c>
      <c r="O37" s="5"/>
      <c r="P37" s="5">
        <f>P36</f>
        <v>868</v>
      </c>
      <c r="Q37" s="5"/>
      <c r="R37" s="5">
        <f t="shared" si="23"/>
        <v>1968</v>
      </c>
      <c r="S37" s="5">
        <f t="shared" si="23"/>
        <v>1640</v>
      </c>
      <c r="T37" s="5">
        <f t="shared" si="23"/>
        <v>1312</v>
      </c>
      <c r="U37" s="5">
        <f t="shared" si="23"/>
        <v>984</v>
      </c>
      <c r="V37" s="10">
        <f t="shared" si="23"/>
        <v>656</v>
      </c>
      <c r="W37" s="5">
        <f t="shared" si="23"/>
        <v>328</v>
      </c>
      <c r="X37" s="5"/>
    </row>
    <row r="38" spans="1:24" x14ac:dyDescent="0.2">
      <c r="A38" s="9">
        <v>2</v>
      </c>
      <c r="B38" s="5"/>
      <c r="C38" s="5"/>
      <c r="D38" s="5"/>
      <c r="E38" s="5"/>
      <c r="F38" s="5"/>
      <c r="G38" s="5"/>
      <c r="H38" s="5"/>
      <c r="I38" s="5"/>
      <c r="J38" s="5"/>
      <c r="K38" s="5"/>
      <c r="M38" s="9">
        <v>2</v>
      </c>
      <c r="N38" s="6" t="s">
        <v>16</v>
      </c>
      <c r="O38" s="5"/>
      <c r="P38" s="5">
        <f>P37-P$16/2</f>
        <v>734</v>
      </c>
      <c r="Q38" s="5"/>
      <c r="R38" s="5">
        <f t="shared" si="23"/>
        <v>1164</v>
      </c>
      <c r="S38" s="5">
        <f t="shared" si="23"/>
        <v>970</v>
      </c>
      <c r="T38" s="5">
        <f t="shared" si="23"/>
        <v>776</v>
      </c>
      <c r="U38" s="5">
        <f t="shared" si="23"/>
        <v>582</v>
      </c>
      <c r="V38" s="6">
        <f t="shared" si="23"/>
        <v>388</v>
      </c>
      <c r="W38" s="5">
        <f t="shared" si="23"/>
        <v>194</v>
      </c>
      <c r="X38" s="5"/>
    </row>
    <row r="39" spans="1:24" ht="13.5" thickBot="1" x14ac:dyDescent="0.25">
      <c r="A39" s="9">
        <v>1</v>
      </c>
      <c r="B39" s="5" t="s">
        <v>25</v>
      </c>
      <c r="C39" s="5"/>
      <c r="D39" s="7">
        <v>0</v>
      </c>
      <c r="E39" s="5"/>
      <c r="F39" s="5">
        <f t="shared" ref="F39:K39" si="28">-F$8/2+F$6*$D39</f>
        <v>-5760</v>
      </c>
      <c r="G39" s="5">
        <f t="shared" si="28"/>
        <v>-4800</v>
      </c>
      <c r="H39" s="5">
        <f t="shared" si="28"/>
        <v>-3840</v>
      </c>
      <c r="I39" s="5">
        <f t="shared" si="28"/>
        <v>-2880</v>
      </c>
      <c r="J39" s="5">
        <f t="shared" si="28"/>
        <v>-1920</v>
      </c>
      <c r="K39" s="5">
        <f t="shared" si="28"/>
        <v>-960</v>
      </c>
      <c r="M39" s="9">
        <v>1</v>
      </c>
      <c r="N39" s="5" t="s">
        <v>18</v>
      </c>
      <c r="O39" s="5"/>
      <c r="P39" s="7">
        <v>1080</v>
      </c>
      <c r="Q39" s="5"/>
      <c r="R39" s="5">
        <f t="shared" si="23"/>
        <v>3240</v>
      </c>
      <c r="S39" s="5">
        <f t="shared" si="23"/>
        <v>2700</v>
      </c>
      <c r="T39" s="5">
        <f t="shared" si="23"/>
        <v>2160</v>
      </c>
      <c r="U39" s="5">
        <f t="shared" si="23"/>
        <v>1620</v>
      </c>
      <c r="V39" s="5">
        <f t="shared" si="23"/>
        <v>1080</v>
      </c>
      <c r="W39" s="5">
        <f t="shared" si="23"/>
        <v>540</v>
      </c>
      <c r="X39" s="5"/>
    </row>
    <row r="40" spans="1:24" ht="13.5" thickBot="1" x14ac:dyDescent="0.25">
      <c r="A40" s="9">
        <v>1</v>
      </c>
      <c r="B40" s="5"/>
      <c r="C40" s="5"/>
      <c r="D40" s="5"/>
      <c r="E40" s="5"/>
      <c r="F40" s="5"/>
      <c r="G40" s="5"/>
      <c r="H40" s="5"/>
      <c r="I40" s="5"/>
      <c r="J40" s="5"/>
      <c r="K40" s="5"/>
      <c r="M40" s="9">
        <v>1</v>
      </c>
      <c r="N40" s="6" t="s">
        <v>8</v>
      </c>
      <c r="O40" s="5"/>
      <c r="P40" s="5">
        <f>P39+P$16/2</f>
        <v>1214</v>
      </c>
      <c r="Q40" s="5"/>
      <c r="R40" s="5">
        <f t="shared" si="23"/>
        <v>4044</v>
      </c>
      <c r="S40" s="5">
        <f t="shared" si="23"/>
        <v>3370</v>
      </c>
      <c r="T40" s="5">
        <f t="shared" si="23"/>
        <v>2696</v>
      </c>
      <c r="U40" s="5">
        <f t="shared" si="23"/>
        <v>2022</v>
      </c>
      <c r="V40" s="5">
        <f t="shared" si="23"/>
        <v>1348</v>
      </c>
      <c r="W40" s="10">
        <f t="shared" si="23"/>
        <v>674</v>
      </c>
      <c r="X40" s="5"/>
    </row>
    <row r="41" spans="1:24" x14ac:dyDescent="0.2">
      <c r="A41" s="9">
        <v>1</v>
      </c>
      <c r="B41" s="5"/>
      <c r="C41" s="5"/>
      <c r="D41" s="5"/>
      <c r="E41" s="5"/>
      <c r="F41" s="5"/>
      <c r="G41" s="5"/>
      <c r="H41" s="5"/>
      <c r="I41" s="5"/>
      <c r="J41" s="5"/>
      <c r="K41" s="5"/>
      <c r="M41" s="9">
        <v>1</v>
      </c>
      <c r="N41" s="6" t="s">
        <v>16</v>
      </c>
      <c r="O41" s="5"/>
      <c r="P41" s="5">
        <v>1080</v>
      </c>
      <c r="Q41" s="5"/>
      <c r="R41" s="5">
        <f t="shared" ref="R41:W41" si="29">-R$8/2+R$6*$P41</f>
        <v>3240</v>
      </c>
      <c r="S41" s="5">
        <f t="shared" si="29"/>
        <v>2700</v>
      </c>
      <c r="T41" s="5">
        <f t="shared" si="29"/>
        <v>2160</v>
      </c>
      <c r="U41" s="5">
        <f t="shared" si="29"/>
        <v>1620</v>
      </c>
      <c r="V41" s="5">
        <f t="shared" si="29"/>
        <v>1080</v>
      </c>
      <c r="W41" s="6">
        <f t="shared" si="29"/>
        <v>540</v>
      </c>
      <c r="X41" s="5"/>
    </row>
    <row r="42" spans="1:24" ht="13.5" thickBot="1" x14ac:dyDescent="0.25">
      <c r="M42" s="9"/>
      <c r="Q42" s="5"/>
    </row>
    <row r="43" spans="1:24" ht="13.5" thickBot="1" x14ac:dyDescent="0.25">
      <c r="B43" t="s">
        <v>28</v>
      </c>
      <c r="F43" s="13">
        <f>F23/K15</f>
        <v>0.99508305647840523</v>
      </c>
      <c r="K43" s="12">
        <f>K9/K8</f>
        <v>0.6</v>
      </c>
      <c r="M43" s="9"/>
      <c r="N43" s="5" t="s">
        <v>29</v>
      </c>
      <c r="P43" s="5">
        <f>SUM(S43:W43)</f>
        <v>1568</v>
      </c>
      <c r="S43" s="10">
        <f>S28-R25</f>
        <v>644</v>
      </c>
      <c r="T43" s="10">
        <f>T31-S28</f>
        <v>518</v>
      </c>
      <c r="U43" s="10">
        <f>U34-T31</f>
        <v>272</v>
      </c>
      <c r="V43" s="10">
        <f>V37-U34</f>
        <v>116</v>
      </c>
      <c r="W43" s="10">
        <f>W40-V37</f>
        <v>18</v>
      </c>
    </row>
    <row r="44" spans="1:24" x14ac:dyDescent="0.2">
      <c r="M44" s="9"/>
      <c r="N44" t="s">
        <v>30</v>
      </c>
      <c r="S44" s="4">
        <f>S$43/$P$43</f>
        <v>0.4107142857142857</v>
      </c>
      <c r="T44" s="4">
        <f>T$43/$P$43</f>
        <v>0.33035714285714285</v>
      </c>
      <c r="U44" s="4">
        <f>U$43/$P$43</f>
        <v>0.17346938775510204</v>
      </c>
      <c r="V44" s="4">
        <f>V$43/$P$43</f>
        <v>7.3979591836734693E-2</v>
      </c>
      <c r="W44" s="4">
        <f>W$43/$P$43</f>
        <v>1.1479591836734694E-2</v>
      </c>
    </row>
    <row r="45" spans="1:24" x14ac:dyDescent="0.2">
      <c r="B45" t="s">
        <v>28</v>
      </c>
      <c r="F45" s="19">
        <f>F43</f>
        <v>0.99508305647840523</v>
      </c>
      <c r="G45" s="19">
        <f>F45-S45</f>
        <v>0.8328168011390602</v>
      </c>
      <c r="H45" s="19">
        <f t="shared" ref="H45:K45" si="30">G45-T45</f>
        <v>0.70229829140958699</v>
      </c>
      <c r="I45" s="19">
        <f t="shared" si="30"/>
        <v>0.63376347548986367</v>
      </c>
      <c r="J45" s="19">
        <f t="shared" si="30"/>
        <v>0.60453539222998165</v>
      </c>
      <c r="K45" s="4">
        <f t="shared" si="30"/>
        <v>0.6</v>
      </c>
      <c r="M45" s="9"/>
      <c r="N45" t="s">
        <v>31</v>
      </c>
      <c r="S45" s="15">
        <f>S44*($F$43-$K$43)</f>
        <v>0.16226625533934499</v>
      </c>
      <c r="T45" s="16">
        <f>T44*($F$43-$K$43)</f>
        <v>0.13051850972947315</v>
      </c>
      <c r="U45" s="16">
        <f>U44*($F$43-$K$43)</f>
        <v>6.8534815919723352E-2</v>
      </c>
      <c r="V45" s="16">
        <f>V44*($F$43-$K$43)</f>
        <v>2.9228083259882021E-2</v>
      </c>
      <c r="W45" s="17">
        <f>W44*($F$43-$K$43)</f>
        <v>4.5353922299816935E-3</v>
      </c>
    </row>
    <row r="46" spans="1:24" x14ac:dyDescent="0.2">
      <c r="B46" t="s">
        <v>50</v>
      </c>
      <c r="F46" s="21">
        <f t="shared" ref="F46:I46" si="31">F45-$K$45</f>
        <v>0.39508305647840525</v>
      </c>
      <c r="G46" s="21">
        <f t="shared" si="31"/>
        <v>0.23281680113906023</v>
      </c>
      <c r="H46" s="21">
        <f t="shared" si="31"/>
        <v>0.10229829140958702</v>
      </c>
      <c r="I46" s="21">
        <f t="shared" si="31"/>
        <v>3.3763475489863692E-2</v>
      </c>
      <c r="J46" s="20">
        <f>J45-$K$45</f>
        <v>4.5353922299816718E-3</v>
      </c>
      <c r="K46" s="4"/>
      <c r="M46" s="9"/>
      <c r="N46" t="s">
        <v>46</v>
      </c>
      <c r="S46" s="4"/>
      <c r="T46" s="4">
        <f>SUM($S$45:T$45)</f>
        <v>0.29278476506881812</v>
      </c>
      <c r="U46" s="4">
        <f>SUM($S$45:U$45)</f>
        <v>0.36131958098854144</v>
      </c>
      <c r="V46" s="4">
        <f>SUM($S$45:V$45)</f>
        <v>0.39054766424842347</v>
      </c>
      <c r="W46" s="4">
        <f>SUM($S$45:W$45)</f>
        <v>0.39508305647840514</v>
      </c>
    </row>
    <row r="47" spans="1:24" x14ac:dyDescent="0.2">
      <c r="B47" t="s">
        <v>49</v>
      </c>
      <c r="F47" s="4">
        <f t="shared" ref="F47:H47" si="32">F45-$J$45</f>
        <v>0.39054766424842358</v>
      </c>
      <c r="G47" s="4">
        <f t="shared" si="32"/>
        <v>0.22828140890907855</v>
      </c>
      <c r="H47" s="4">
        <f t="shared" si="32"/>
        <v>9.7762899179605345E-2</v>
      </c>
      <c r="I47" s="20">
        <f>I45-$J$45</f>
        <v>2.9228083259882021E-2</v>
      </c>
      <c r="J47" s="4"/>
      <c r="K47" s="4"/>
      <c r="M47" s="9"/>
      <c r="N47" t="s">
        <v>47</v>
      </c>
      <c r="S47" s="4"/>
      <c r="T47" s="4"/>
      <c r="U47" s="4">
        <f>SUM($T$45:U$45)</f>
        <v>0.19905332564919651</v>
      </c>
      <c r="V47" s="4">
        <f>SUM($T$45:V$45)</f>
        <v>0.22828140890907853</v>
      </c>
      <c r="W47" s="4">
        <f>SUM($T$45:W$45)</f>
        <v>0.23281680113906023</v>
      </c>
    </row>
    <row r="48" spans="1:24" x14ac:dyDescent="0.2">
      <c r="B48" t="s">
        <v>48</v>
      </c>
      <c r="F48" s="4">
        <f t="shared" ref="F48:G48" si="33">F45-$I$45</f>
        <v>0.36131958098854156</v>
      </c>
      <c r="G48" s="4">
        <f t="shared" si="33"/>
        <v>0.19905332564919653</v>
      </c>
      <c r="H48" s="20">
        <f>H45-$I$45</f>
        <v>6.8534815919723324E-2</v>
      </c>
      <c r="I48" s="4"/>
      <c r="J48" s="4"/>
      <c r="K48" s="4"/>
      <c r="M48" s="9"/>
      <c r="N48" t="s">
        <v>48</v>
      </c>
      <c r="S48" s="4"/>
      <c r="T48" s="4"/>
      <c r="U48" s="4"/>
      <c r="V48" s="4">
        <f>SUM($U$45:V$45)</f>
        <v>9.7762899179605373E-2</v>
      </c>
      <c r="W48" s="4">
        <f>SUM($U$45:W$45)</f>
        <v>0.10229829140958707</v>
      </c>
    </row>
    <row r="49" spans="2:23" x14ac:dyDescent="0.2">
      <c r="B49" t="s">
        <v>47</v>
      </c>
      <c r="F49" s="4">
        <f>F45-$H$45</f>
        <v>0.29278476506881823</v>
      </c>
      <c r="G49" s="20">
        <f>G45-$H$45</f>
        <v>0.13051850972947321</v>
      </c>
      <c r="H49" s="4"/>
      <c r="I49" s="4"/>
      <c r="J49" s="4"/>
      <c r="K49" s="4"/>
      <c r="M49" s="9"/>
      <c r="N49" t="s">
        <v>49</v>
      </c>
      <c r="S49" s="4"/>
      <c r="T49" s="4"/>
      <c r="U49" s="4"/>
      <c r="V49" s="4"/>
      <c r="W49" s="4">
        <f>SUM($V$45:W$45)</f>
        <v>3.3763475489863713E-2</v>
      </c>
    </row>
    <row r="50" spans="2:23" x14ac:dyDescent="0.2">
      <c r="B50" t="s">
        <v>46</v>
      </c>
      <c r="F50" s="20">
        <f>F45-$G$45</f>
        <v>0.16226625533934502</v>
      </c>
      <c r="G50" s="4"/>
      <c r="H50" s="4"/>
      <c r="I50" s="4"/>
      <c r="J50" s="4"/>
      <c r="K50" s="4"/>
      <c r="M50" s="9"/>
      <c r="N50" t="s">
        <v>50</v>
      </c>
      <c r="S50" s="4"/>
      <c r="T50" s="4"/>
      <c r="U50" s="4"/>
      <c r="V50" s="4"/>
      <c r="W50" s="4"/>
    </row>
    <row r="51" spans="2:23" x14ac:dyDescent="0.2">
      <c r="F51" s="4"/>
      <c r="G51" s="4"/>
      <c r="H51" s="4"/>
      <c r="I51" s="4"/>
      <c r="J51" s="4"/>
      <c r="K51" s="4"/>
      <c r="M51" s="9"/>
      <c r="S51" s="4"/>
      <c r="T51" s="4"/>
      <c r="U51" s="4"/>
      <c r="V51" s="4"/>
      <c r="W51" s="4"/>
    </row>
    <row r="52" spans="2:23" x14ac:dyDescent="0.2">
      <c r="F52" s="4"/>
      <c r="G52" s="4"/>
      <c r="H52" s="4"/>
      <c r="I52" s="4"/>
      <c r="J52" s="4"/>
      <c r="K52" s="4"/>
      <c r="M52" s="9"/>
      <c r="S52" s="4"/>
      <c r="T52" s="4"/>
      <c r="U52" s="4"/>
      <c r="V52" s="4"/>
      <c r="W52" s="4"/>
    </row>
    <row r="53" spans="2:23" x14ac:dyDescent="0.2">
      <c r="F53" s="4"/>
      <c r="G53" s="4"/>
      <c r="H53" s="4"/>
      <c r="I53" s="4"/>
      <c r="J53" s="4"/>
      <c r="K53" s="4"/>
      <c r="M53" s="9"/>
      <c r="S53" s="4"/>
      <c r="T53" s="4"/>
      <c r="U53" s="4"/>
      <c r="V53" s="4"/>
      <c r="W53" s="4"/>
    </row>
    <row r="54" spans="2:23" x14ac:dyDescent="0.2">
      <c r="F54" s="4"/>
      <c r="G54" s="4"/>
      <c r="H54" s="4"/>
      <c r="I54" s="4"/>
      <c r="J54" s="4"/>
      <c r="K54" s="4"/>
      <c r="M54" s="9"/>
      <c r="S54" s="4"/>
      <c r="T54" s="4"/>
      <c r="U54" s="4"/>
      <c r="V54" s="4"/>
      <c r="W54" s="4"/>
    </row>
    <row r="55" spans="2:23" x14ac:dyDescent="0.2">
      <c r="F55" s="4"/>
      <c r="G55" s="4"/>
      <c r="H55" s="4"/>
      <c r="I55" s="4"/>
      <c r="J55" s="4"/>
      <c r="K55" s="4"/>
      <c r="M55" s="9"/>
      <c r="S55" s="4"/>
      <c r="T55" s="4"/>
      <c r="U55" s="4"/>
      <c r="V55" s="4"/>
      <c r="W55" s="4"/>
    </row>
    <row r="56" spans="2:23" x14ac:dyDescent="0.2">
      <c r="F56" s="4"/>
      <c r="G56" s="4"/>
      <c r="H56" s="4"/>
      <c r="I56" s="4"/>
      <c r="J56" s="4"/>
      <c r="K56" s="4"/>
      <c r="M56" s="9"/>
      <c r="S56" s="4"/>
      <c r="T56" s="4"/>
      <c r="U56" s="4"/>
      <c r="V56" s="4"/>
      <c r="W56" s="4"/>
    </row>
    <row r="57" spans="2:23" x14ac:dyDescent="0.2">
      <c r="F57" s="4"/>
      <c r="G57" s="4"/>
      <c r="H57" s="4"/>
      <c r="I57" s="4"/>
      <c r="J57" s="4"/>
      <c r="K57" s="4"/>
      <c r="M57" s="9"/>
      <c r="S57" s="4"/>
      <c r="T57" s="4"/>
      <c r="U57" s="4"/>
      <c r="V57" s="4"/>
      <c r="W57" s="4"/>
    </row>
    <row r="58" spans="2:23" x14ac:dyDescent="0.2">
      <c r="F58" s="4"/>
      <c r="G58" s="4"/>
      <c r="H58" s="4"/>
      <c r="I58" s="4"/>
      <c r="J58" s="4"/>
      <c r="K58" s="4"/>
      <c r="M58" s="9"/>
      <c r="S58" s="4"/>
      <c r="T58" s="4"/>
      <c r="U58" s="4"/>
      <c r="V58" s="4"/>
      <c r="W58" s="4"/>
    </row>
    <row r="59" spans="2:23" x14ac:dyDescent="0.2">
      <c r="F59" s="4"/>
      <c r="G59" s="4"/>
      <c r="H59" s="4"/>
      <c r="I59" s="4"/>
      <c r="J59" s="4"/>
      <c r="K59" s="4"/>
      <c r="M59" s="9"/>
      <c r="S59" s="4"/>
      <c r="T59" s="4"/>
      <c r="U59" s="4"/>
      <c r="V59" s="4"/>
      <c r="W59" s="4"/>
    </row>
    <row r="60" spans="2:23" x14ac:dyDescent="0.2">
      <c r="F60" s="4"/>
      <c r="G60" s="4"/>
      <c r="H60" s="4"/>
      <c r="I60" s="4"/>
      <c r="J60" s="4"/>
      <c r="K60" s="4"/>
      <c r="M60" s="9"/>
      <c r="S60" s="4"/>
      <c r="T60" s="4"/>
      <c r="U60" s="4"/>
      <c r="V60" s="4"/>
      <c r="W60" s="4"/>
    </row>
    <row r="61" spans="2:23" x14ac:dyDescent="0.2">
      <c r="M61" s="9"/>
    </row>
    <row r="62" spans="2:23" x14ac:dyDescent="0.2">
      <c r="M62" s="9"/>
    </row>
    <row r="63" spans="2:23" x14ac:dyDescent="0.2">
      <c r="M63" s="9"/>
    </row>
    <row r="64" spans="2:23" x14ac:dyDescent="0.2">
      <c r="M64" s="9"/>
    </row>
    <row r="65" spans="13:13" x14ac:dyDescent="0.2">
      <c r="M65" s="9"/>
    </row>
    <row r="66" spans="13:13" x14ac:dyDescent="0.2">
      <c r="M66" s="9"/>
    </row>
    <row r="67" spans="13:13" x14ac:dyDescent="0.2">
      <c r="M67" s="9"/>
    </row>
    <row r="68" spans="13:13" x14ac:dyDescent="0.2">
      <c r="M68" s="9"/>
    </row>
    <row r="69" spans="13:13" x14ac:dyDescent="0.2">
      <c r="M69" s="9"/>
    </row>
    <row r="70" spans="13:13" x14ac:dyDescent="0.2">
      <c r="M70" s="9"/>
    </row>
    <row r="71" spans="13:13" x14ac:dyDescent="0.2">
      <c r="M71" s="9"/>
    </row>
    <row r="72" spans="13:13" x14ac:dyDescent="0.2">
      <c r="M72" s="9"/>
    </row>
    <row r="73" spans="13:13" x14ac:dyDescent="0.2">
      <c r="M73" s="9"/>
    </row>
    <row r="74" spans="13:13" x14ac:dyDescent="0.2">
      <c r="M74" s="9"/>
    </row>
    <row r="75" spans="13:13" x14ac:dyDescent="0.2">
      <c r="M75" s="9"/>
    </row>
    <row r="76" spans="13:13" x14ac:dyDescent="0.2">
      <c r="M76" s="9"/>
    </row>
    <row r="77" spans="13:13" x14ac:dyDescent="0.2">
      <c r="M77" s="9"/>
    </row>
    <row r="78" spans="13:13" x14ac:dyDescent="0.2">
      <c r="M78" s="9"/>
    </row>
    <row r="79" spans="13:13" x14ac:dyDescent="0.2">
      <c r="M79" s="9"/>
    </row>
    <row r="80" spans="13:13" x14ac:dyDescent="0.2">
      <c r="M80" s="9"/>
    </row>
    <row r="81" spans="13:13" x14ac:dyDescent="0.2">
      <c r="M81" s="9"/>
    </row>
    <row r="82" spans="13:13" x14ac:dyDescent="0.2">
      <c r="M82" s="9"/>
    </row>
    <row r="83" spans="13:13" x14ac:dyDescent="0.2">
      <c r="M83" s="9"/>
    </row>
    <row r="84" spans="13:13" x14ac:dyDescent="0.2">
      <c r="M84" s="9"/>
    </row>
    <row r="85" spans="13:13" x14ac:dyDescent="0.2">
      <c r="M85" s="9"/>
    </row>
    <row r="86" spans="13:13" x14ac:dyDescent="0.2">
      <c r="M86" s="9"/>
    </row>
    <row r="87" spans="13:13" x14ac:dyDescent="0.2">
      <c r="M87" s="9"/>
    </row>
    <row r="88" spans="13:13" x14ac:dyDescent="0.2">
      <c r="M88" s="9"/>
    </row>
    <row r="89" spans="13:13" x14ac:dyDescent="0.2">
      <c r="M89" s="9"/>
    </row>
    <row r="90" spans="13:13" x14ac:dyDescent="0.2">
      <c r="M90" s="9"/>
    </row>
    <row r="91" spans="13:13" x14ac:dyDescent="0.2">
      <c r="M91" s="9"/>
    </row>
    <row r="92" spans="13:13" x14ac:dyDescent="0.2">
      <c r="M92" s="9"/>
    </row>
    <row r="93" spans="13:13" x14ac:dyDescent="0.2">
      <c r="M93" s="9"/>
    </row>
    <row r="94" spans="13:13" x14ac:dyDescent="0.2">
      <c r="M94" s="9"/>
    </row>
    <row r="95" spans="13:13" x14ac:dyDescent="0.2">
      <c r="M95" s="9"/>
    </row>
    <row r="96" spans="13:13" x14ac:dyDescent="0.2">
      <c r="M96" s="9"/>
    </row>
    <row r="97" spans="13:13" x14ac:dyDescent="0.2">
      <c r="M97" s="9"/>
    </row>
    <row r="98" spans="13:13" x14ac:dyDescent="0.2">
      <c r="M98" s="9"/>
    </row>
    <row r="99" spans="13:13" x14ac:dyDescent="0.2">
      <c r="M99" s="9"/>
    </row>
    <row r="100" spans="13:13" x14ac:dyDescent="0.2">
      <c r="M100" s="9"/>
    </row>
    <row r="101" spans="13:13" x14ac:dyDescent="0.2">
      <c r="M101" s="9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22"/>
  <sheetViews>
    <sheetView zoomScale="80" zoomScaleNormal="80" workbookViewId="0">
      <selection activeCell="BG8" sqref="AW8:BG8"/>
    </sheetView>
  </sheetViews>
  <sheetFormatPr defaultRowHeight="12.75" x14ac:dyDescent="0.2"/>
  <cols>
    <col min="1" max="1" width="8.85546875" style="2"/>
    <col min="6" max="6" width="11.5703125" bestFit="1" customWidth="1"/>
    <col min="18" max="18" width="8.85546875" style="2"/>
    <col min="36" max="36" width="12.7109375" customWidth="1"/>
    <col min="39" max="39" width="12.5703125" bestFit="1" customWidth="1"/>
    <col min="40" max="40" width="4.7109375" customWidth="1"/>
    <col min="41" max="41" width="11.5703125" bestFit="1" customWidth="1"/>
    <col min="42" max="42" width="4.7109375" customWidth="1"/>
    <col min="43" max="43" width="11.5703125" bestFit="1" customWidth="1"/>
    <col min="44" max="44" width="4.7109375" customWidth="1"/>
    <col min="45" max="45" width="11.5703125" bestFit="1" customWidth="1"/>
    <col min="46" max="46" width="4.7109375" customWidth="1"/>
    <col min="47" max="47" width="11.5703125" bestFit="1" customWidth="1"/>
    <col min="48" max="48" width="4.7109375" customWidth="1"/>
    <col min="49" max="49" width="11.7109375" bestFit="1" customWidth="1"/>
    <col min="50" max="50" width="4.7109375" customWidth="1"/>
    <col min="51" max="51" width="12.28515625" bestFit="1" customWidth="1"/>
    <col min="52" max="52" width="4.7109375" customWidth="1"/>
    <col min="53" max="53" width="12.28515625" bestFit="1" customWidth="1"/>
    <col min="54" max="54" width="4.7109375" customWidth="1"/>
    <col min="55" max="55" width="12.28515625" bestFit="1" customWidth="1"/>
    <col min="56" max="56" width="4.7109375" customWidth="1"/>
    <col min="57" max="57" width="13.28515625" bestFit="1" customWidth="1"/>
    <col min="58" max="58" width="4.7109375" customWidth="1"/>
    <col min="59" max="59" width="13.28515625" bestFit="1" customWidth="1"/>
    <col min="60" max="60" width="4.7109375" customWidth="1"/>
    <col min="61" max="61" width="12.28515625" bestFit="1" customWidth="1"/>
    <col min="62" max="62" width="4.7109375" customWidth="1"/>
    <col min="63" max="63" width="12.7109375" bestFit="1" customWidth="1"/>
    <col min="64" max="64" width="4.7109375" customWidth="1"/>
    <col min="65" max="65" width="13.28515625" bestFit="1" customWidth="1"/>
    <col min="66" max="66" width="4.7109375" customWidth="1"/>
    <col min="67" max="67" width="13.28515625" bestFit="1" customWidth="1"/>
    <col min="68" max="68" width="4.7109375" customWidth="1"/>
    <col min="69" max="69" width="13.28515625" bestFit="1" customWidth="1"/>
    <col min="70" max="70" width="4.7109375" customWidth="1"/>
    <col min="71" max="71" width="13.28515625" bestFit="1" customWidth="1"/>
    <col min="72" max="72" width="4.7109375" customWidth="1"/>
  </cols>
  <sheetData>
    <row r="1" spans="1:73" ht="13.15" x14ac:dyDescent="0.25">
      <c r="B1" s="1" t="s">
        <v>51</v>
      </c>
    </row>
    <row r="2" spans="1:73" ht="13.15" x14ac:dyDescent="0.25">
      <c r="B2" s="14" t="s">
        <v>52</v>
      </c>
      <c r="AJ2" s="26" t="s">
        <v>94</v>
      </c>
      <c r="AK2" s="1">
        <v>1080</v>
      </c>
      <c r="AL2" s="1"/>
    </row>
    <row r="3" spans="1:73" ht="13.15" x14ac:dyDescent="0.25">
      <c r="B3" t="s">
        <v>53</v>
      </c>
      <c r="AJ3" s="26" t="s">
        <v>95</v>
      </c>
      <c r="AK3" s="1">
        <v>45</v>
      </c>
      <c r="AL3" s="1"/>
    </row>
    <row r="5" spans="1:73" ht="13.15" x14ac:dyDescent="0.25">
      <c r="A5" s="22" t="s">
        <v>54</v>
      </c>
      <c r="R5" s="3" t="s">
        <v>55</v>
      </c>
      <c r="AJ5" s="22" t="s">
        <v>56</v>
      </c>
    </row>
    <row r="6" spans="1:73" ht="13.15" x14ac:dyDescent="0.25">
      <c r="A6" s="9"/>
      <c r="B6" s="5"/>
      <c r="C6" s="5"/>
      <c r="D6" s="7" t="s">
        <v>20</v>
      </c>
      <c r="E6" s="5"/>
      <c r="F6" s="9">
        <v>1</v>
      </c>
      <c r="G6" s="9">
        <v>2</v>
      </c>
      <c r="H6" s="9">
        <v>3</v>
      </c>
      <c r="I6" s="9">
        <v>4</v>
      </c>
      <c r="J6" s="9">
        <v>5</v>
      </c>
      <c r="K6" s="9">
        <v>6</v>
      </c>
      <c r="L6" s="9">
        <v>7</v>
      </c>
      <c r="M6" s="9">
        <v>8</v>
      </c>
      <c r="N6" s="9">
        <v>9</v>
      </c>
      <c r="O6" s="9">
        <v>10</v>
      </c>
      <c r="P6" s="9">
        <v>11</v>
      </c>
      <c r="R6" s="9"/>
      <c r="S6" s="5"/>
      <c r="T6" s="5"/>
      <c r="U6" s="7" t="s">
        <v>20</v>
      </c>
      <c r="V6" s="5"/>
      <c r="W6" s="9">
        <v>1</v>
      </c>
      <c r="X6" s="9">
        <v>2</v>
      </c>
      <c r="Y6" s="9">
        <v>3</v>
      </c>
      <c r="Z6" s="9">
        <v>4</v>
      </c>
      <c r="AA6" s="9">
        <v>5</v>
      </c>
      <c r="AB6" s="9">
        <v>6</v>
      </c>
      <c r="AC6" s="9">
        <v>7</v>
      </c>
      <c r="AD6" s="9">
        <v>8</v>
      </c>
      <c r="AE6" s="9">
        <v>9</v>
      </c>
      <c r="AF6" s="9">
        <v>10</v>
      </c>
      <c r="AG6" s="9">
        <v>11</v>
      </c>
      <c r="AH6" s="9">
        <v>12</v>
      </c>
      <c r="AI6" s="5"/>
      <c r="AM6" s="14">
        <v>8</v>
      </c>
      <c r="AN6" s="14"/>
      <c r="AO6" s="14">
        <v>7</v>
      </c>
      <c r="AP6" s="14"/>
      <c r="AQ6" s="14">
        <v>6</v>
      </c>
      <c r="AR6" s="14"/>
      <c r="AS6" s="14">
        <v>5</v>
      </c>
      <c r="AT6" s="1"/>
      <c r="AU6" s="26">
        <v>4</v>
      </c>
      <c r="AV6" s="36"/>
      <c r="AW6" s="112">
        <v>3</v>
      </c>
      <c r="AX6" s="42"/>
      <c r="AY6" s="112">
        <v>2</v>
      </c>
      <c r="AZ6" s="42"/>
      <c r="BA6" s="112">
        <v>1</v>
      </c>
      <c r="BB6" s="42"/>
      <c r="BC6" s="112">
        <v>0</v>
      </c>
      <c r="BD6" s="42"/>
      <c r="BE6" s="112">
        <v>1</v>
      </c>
      <c r="BF6" s="42"/>
      <c r="BG6" s="112">
        <v>2</v>
      </c>
      <c r="BH6" s="42"/>
      <c r="BI6" s="112">
        <v>3</v>
      </c>
      <c r="BJ6" s="42"/>
      <c r="BK6" s="33">
        <v>4</v>
      </c>
      <c r="BL6" s="36"/>
      <c r="BM6" s="26">
        <v>5</v>
      </c>
      <c r="BN6" s="36"/>
      <c r="BO6" s="26">
        <v>6</v>
      </c>
      <c r="BP6" s="36"/>
      <c r="BQ6" s="26">
        <v>7</v>
      </c>
      <c r="BR6" s="36"/>
      <c r="BS6" s="26">
        <v>8</v>
      </c>
      <c r="BT6" s="36"/>
    </row>
    <row r="7" spans="1:73" ht="13.15" x14ac:dyDescent="0.25">
      <c r="A7" s="9"/>
      <c r="B7" s="5"/>
      <c r="C7" s="5"/>
      <c r="D7" s="7" t="s">
        <v>19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R7" s="9" t="s">
        <v>3</v>
      </c>
      <c r="S7" s="5" t="s">
        <v>3</v>
      </c>
      <c r="T7" s="5" t="s">
        <v>3</v>
      </c>
      <c r="U7" s="7" t="s">
        <v>19</v>
      </c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M7" s="1"/>
      <c r="AN7" s="1"/>
      <c r="AO7" s="1"/>
      <c r="AP7" s="1"/>
      <c r="AQ7" s="1"/>
      <c r="AR7" s="1"/>
      <c r="AS7" s="1"/>
      <c r="AT7" s="1"/>
      <c r="AU7" s="26"/>
      <c r="AV7" s="36"/>
      <c r="AW7" s="112"/>
      <c r="AX7" s="42"/>
      <c r="AY7" s="112"/>
      <c r="AZ7" s="42"/>
      <c r="BA7" s="112"/>
      <c r="BB7" s="42"/>
      <c r="BC7" s="112"/>
      <c r="BD7" s="42"/>
      <c r="BE7" s="112"/>
      <c r="BF7" s="42"/>
      <c r="BG7" s="112"/>
      <c r="BH7" s="42"/>
      <c r="BI7" s="112"/>
      <c r="BJ7" s="42"/>
      <c r="BK7" s="31"/>
      <c r="BL7" s="36"/>
      <c r="BM7" s="26"/>
      <c r="BN7" s="36"/>
      <c r="BO7" s="26"/>
      <c r="BP7" s="36"/>
      <c r="BQ7" s="26"/>
      <c r="BR7" s="36"/>
      <c r="BS7" s="26"/>
      <c r="BT7" s="36"/>
    </row>
    <row r="8" spans="1:73" ht="13.9" thickBot="1" x14ac:dyDescent="0.3">
      <c r="A8" s="9"/>
      <c r="B8" s="5" t="s">
        <v>23</v>
      </c>
      <c r="C8" s="5"/>
      <c r="D8" s="7">
        <v>1920</v>
      </c>
      <c r="E8" s="5"/>
      <c r="F8" s="8">
        <f t="shared" ref="F8:O8" si="0">F$6*$D8</f>
        <v>1920</v>
      </c>
      <c r="G8" s="5">
        <f t="shared" si="0"/>
        <v>3840</v>
      </c>
      <c r="H8" s="5">
        <f t="shared" si="0"/>
        <v>5760</v>
      </c>
      <c r="I8" s="5">
        <f t="shared" si="0"/>
        <v>7680</v>
      </c>
      <c r="J8" s="5">
        <f t="shared" si="0"/>
        <v>9600</v>
      </c>
      <c r="K8" s="5">
        <f t="shared" si="0"/>
        <v>11520</v>
      </c>
      <c r="L8" s="5">
        <f t="shared" si="0"/>
        <v>13440</v>
      </c>
      <c r="M8" s="5">
        <f t="shared" si="0"/>
        <v>15360</v>
      </c>
      <c r="N8" s="5">
        <f t="shared" si="0"/>
        <v>17280</v>
      </c>
      <c r="O8" s="5">
        <f t="shared" si="0"/>
        <v>19200</v>
      </c>
      <c r="P8" s="5">
        <f t="shared" ref="P8" si="1">P$6*$D8</f>
        <v>21120</v>
      </c>
      <c r="R8" s="9" t="s">
        <v>3</v>
      </c>
      <c r="S8" s="5" t="s">
        <v>4</v>
      </c>
      <c r="T8" s="5"/>
      <c r="U8" s="7">
        <v>1080</v>
      </c>
      <c r="V8" s="5"/>
      <c r="W8" s="5">
        <f t="shared" ref="W8:AF8" si="2">W$6*$U8</f>
        <v>1080</v>
      </c>
      <c r="X8" s="5">
        <f t="shared" si="2"/>
        <v>2160</v>
      </c>
      <c r="Y8" s="5">
        <f t="shared" si="2"/>
        <v>3240</v>
      </c>
      <c r="Z8" s="5">
        <f t="shared" si="2"/>
        <v>4320</v>
      </c>
      <c r="AA8" s="5">
        <f t="shared" si="2"/>
        <v>5400</v>
      </c>
      <c r="AB8" s="5">
        <f t="shared" si="2"/>
        <v>6480</v>
      </c>
      <c r="AC8" s="5">
        <f t="shared" si="2"/>
        <v>7560</v>
      </c>
      <c r="AD8" s="5">
        <f t="shared" si="2"/>
        <v>8640</v>
      </c>
      <c r="AE8" s="5">
        <f t="shared" si="2"/>
        <v>9720</v>
      </c>
      <c r="AF8" s="5">
        <f t="shared" si="2"/>
        <v>10800</v>
      </c>
      <c r="AG8" s="5">
        <f t="shared" ref="AG8:AH8" si="3">AG$6*$U8</f>
        <v>11880</v>
      </c>
      <c r="AH8" s="5">
        <f t="shared" si="3"/>
        <v>12960</v>
      </c>
      <c r="AI8" s="5"/>
      <c r="AJ8" s="26" t="s">
        <v>87</v>
      </c>
      <c r="AK8" s="26"/>
      <c r="AL8" s="26"/>
      <c r="AM8" s="18">
        <v>10429.402588999999</v>
      </c>
      <c r="AN8" s="93"/>
      <c r="AO8" s="18">
        <v>9125.7272659999999</v>
      </c>
      <c r="AP8" s="93"/>
      <c r="AQ8" s="18">
        <v>7822.0519420000001</v>
      </c>
      <c r="AR8" s="93"/>
      <c r="AS8" s="18">
        <v>6518.3766180000002</v>
      </c>
      <c r="AT8" s="93"/>
      <c r="AU8" s="18">
        <v>5214.7012949999998</v>
      </c>
      <c r="AV8" s="67"/>
      <c r="AW8" s="114">
        <v>3911.025971</v>
      </c>
      <c r="AX8" s="130"/>
      <c r="AY8" s="113">
        <v>2607.3506470000002</v>
      </c>
      <c r="AZ8" s="130"/>
      <c r="BA8" s="113">
        <v>1303.675324</v>
      </c>
      <c r="BB8" s="130"/>
      <c r="BC8" s="113">
        <v>0</v>
      </c>
      <c r="BD8" s="130"/>
      <c r="BE8" s="113">
        <v>-1303.675324</v>
      </c>
      <c r="BF8" s="130"/>
      <c r="BG8" s="113">
        <v>-2607.3506470000002</v>
      </c>
      <c r="BH8" s="130"/>
      <c r="BI8" s="113">
        <v>-3911.025971</v>
      </c>
      <c r="BJ8" s="131"/>
      <c r="BK8" s="132">
        <v>-5214.7012949999998</v>
      </c>
      <c r="BL8" s="94"/>
      <c r="BM8" s="93">
        <v>-6518.3766180000002</v>
      </c>
      <c r="BN8" s="94"/>
      <c r="BO8" s="93">
        <v>-7822.0519420000001</v>
      </c>
      <c r="BP8" s="94"/>
      <c r="BQ8" s="93">
        <v>-9125.7272659999999</v>
      </c>
      <c r="BR8" s="94"/>
      <c r="BS8" s="18">
        <v>-10429.402588999999</v>
      </c>
      <c r="BT8" s="38"/>
      <c r="BU8" s="26" t="s">
        <v>87</v>
      </c>
    </row>
    <row r="9" spans="1:73" ht="13.9" thickBot="1" x14ac:dyDescent="0.3">
      <c r="A9" s="9"/>
      <c r="B9" s="5" t="s">
        <v>27</v>
      </c>
      <c r="C9" s="5"/>
      <c r="D9" s="7"/>
      <c r="E9" s="5"/>
      <c r="F9" s="11">
        <f>0.6*F8</f>
        <v>1152</v>
      </c>
      <c r="G9" s="5"/>
      <c r="H9" s="5"/>
      <c r="I9" s="5"/>
      <c r="J9" s="5"/>
      <c r="K9" s="5"/>
      <c r="L9" s="5"/>
      <c r="M9" s="5"/>
      <c r="N9" s="5"/>
      <c r="O9" s="5"/>
      <c r="P9" s="5"/>
      <c r="R9" s="9"/>
      <c r="S9" s="5"/>
      <c r="T9" s="5"/>
      <c r="U9" s="7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26" t="s">
        <v>86</v>
      </c>
      <c r="AK9" s="26"/>
      <c r="AL9" s="26"/>
      <c r="AM9" s="34">
        <v>6518.3766180000002</v>
      </c>
      <c r="AN9" s="93"/>
      <c r="AO9" s="34">
        <v>5214.7012949999998</v>
      </c>
      <c r="AP9" s="93"/>
      <c r="AQ9" s="34">
        <v>3911.025971</v>
      </c>
      <c r="AR9" s="93"/>
      <c r="AS9" s="34">
        <v>2607.3506470000002</v>
      </c>
      <c r="AT9" s="93"/>
      <c r="AU9" s="34">
        <v>1303.675324</v>
      </c>
      <c r="AV9" s="67"/>
      <c r="AW9" s="113">
        <v>0</v>
      </c>
      <c r="AX9" s="130"/>
      <c r="AY9" s="113">
        <v>-1303.675324</v>
      </c>
      <c r="AZ9" s="130"/>
      <c r="BA9" s="113">
        <v>-2607.3506470000002</v>
      </c>
      <c r="BB9" s="130"/>
      <c r="BC9" s="113">
        <v>-3911.025971</v>
      </c>
      <c r="BD9" s="130"/>
      <c r="BE9" s="113">
        <v>-5214.7012949999998</v>
      </c>
      <c r="BF9" s="130"/>
      <c r="BG9" s="113">
        <v>-6518.3766180000002</v>
      </c>
      <c r="BH9" s="130"/>
      <c r="BI9" s="113">
        <v>-7822.0519420000001</v>
      </c>
      <c r="BJ9" s="131"/>
      <c r="BK9" s="132">
        <v>-9125.7272659999999</v>
      </c>
      <c r="BL9" s="94"/>
      <c r="BM9" s="34">
        <v>-10429.402588999999</v>
      </c>
      <c r="BN9" s="94"/>
      <c r="BO9" s="34">
        <v>-11733.077912999999</v>
      </c>
      <c r="BP9" s="94"/>
      <c r="BQ9" s="34">
        <v>-13036.753237000001</v>
      </c>
      <c r="BR9" s="94"/>
      <c r="BS9" s="34">
        <v>-14340.4285605</v>
      </c>
      <c r="BT9" s="38"/>
      <c r="BU9" s="26" t="s">
        <v>86</v>
      </c>
    </row>
    <row r="10" spans="1:73" ht="13.15" x14ac:dyDescent="0.25">
      <c r="A10" s="9"/>
      <c r="B10" s="5" t="s">
        <v>5</v>
      </c>
      <c r="C10" s="5"/>
      <c r="D10" s="7">
        <v>207</v>
      </c>
      <c r="E10" s="5"/>
      <c r="F10" s="5">
        <f t="shared" ref="F10:O10" si="4">F$6*$D10</f>
        <v>207</v>
      </c>
      <c r="G10" s="5">
        <f t="shared" si="4"/>
        <v>414</v>
      </c>
      <c r="H10" s="5">
        <f t="shared" si="4"/>
        <v>621</v>
      </c>
      <c r="I10" s="5">
        <f t="shared" si="4"/>
        <v>828</v>
      </c>
      <c r="J10" s="5">
        <f t="shared" si="4"/>
        <v>1035</v>
      </c>
      <c r="K10" s="5">
        <f t="shared" si="4"/>
        <v>1242</v>
      </c>
      <c r="L10" s="5">
        <f t="shared" si="4"/>
        <v>1449</v>
      </c>
      <c r="M10" s="5">
        <f t="shared" si="4"/>
        <v>1656</v>
      </c>
      <c r="N10" s="5">
        <f t="shared" si="4"/>
        <v>1863</v>
      </c>
      <c r="O10" s="5">
        <f t="shared" si="4"/>
        <v>2070</v>
      </c>
      <c r="P10" s="5">
        <f t="shared" ref="P10" si="5">P$6*$D10</f>
        <v>2277</v>
      </c>
      <c r="R10" s="9" t="s">
        <v>3</v>
      </c>
      <c r="S10" s="5" t="s">
        <v>5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26" t="s">
        <v>88</v>
      </c>
      <c r="AW10" s="112">
        <v>0</v>
      </c>
      <c r="AY10" s="112">
        <v>1</v>
      </c>
      <c r="BA10" s="112">
        <v>2</v>
      </c>
      <c r="BC10" s="112">
        <v>3</v>
      </c>
      <c r="BE10" s="112">
        <v>4</v>
      </c>
      <c r="BG10" s="112">
        <v>5</v>
      </c>
      <c r="BI10" s="112">
        <v>6</v>
      </c>
      <c r="BK10" s="33">
        <v>7</v>
      </c>
      <c r="BM10" s="26">
        <v>8</v>
      </c>
      <c r="BO10" s="26">
        <v>9</v>
      </c>
      <c r="BQ10" s="26">
        <v>10</v>
      </c>
      <c r="BS10" s="26">
        <v>11</v>
      </c>
      <c r="BU10" s="26" t="s">
        <v>88</v>
      </c>
    </row>
    <row r="11" spans="1:73" ht="13.15" x14ac:dyDescent="0.25">
      <c r="A11" s="9"/>
      <c r="B11" s="5" t="s">
        <v>6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R11" s="9" t="s">
        <v>3</v>
      </c>
      <c r="S11" s="5" t="s">
        <v>6</v>
      </c>
      <c r="T11" s="5"/>
      <c r="U11" s="7">
        <v>812</v>
      </c>
      <c r="V11" s="5"/>
      <c r="W11" s="5">
        <f t="shared" ref="W11:AF13" si="6">W$6*$U11</f>
        <v>812</v>
      </c>
      <c r="X11" s="5">
        <f t="shared" si="6"/>
        <v>1624</v>
      </c>
      <c r="Y11" s="5">
        <f t="shared" si="6"/>
        <v>2436</v>
      </c>
      <c r="Z11" s="5">
        <f t="shared" si="6"/>
        <v>3248</v>
      </c>
      <c r="AA11" s="5">
        <f t="shared" si="6"/>
        <v>4060</v>
      </c>
      <c r="AB11" s="5">
        <f t="shared" si="6"/>
        <v>4872</v>
      </c>
      <c r="AC11" s="5">
        <f t="shared" si="6"/>
        <v>5684</v>
      </c>
      <c r="AD11" s="5">
        <f t="shared" si="6"/>
        <v>6496</v>
      </c>
      <c r="AE11" s="5">
        <f t="shared" si="6"/>
        <v>7308</v>
      </c>
      <c r="AF11" s="5">
        <f t="shared" si="6"/>
        <v>8120</v>
      </c>
      <c r="AG11" s="5">
        <f t="shared" ref="AG11:AH13" si="7">AG$6*$U11</f>
        <v>8932</v>
      </c>
      <c r="AH11" s="5">
        <f t="shared" si="7"/>
        <v>9744</v>
      </c>
      <c r="AI11" s="5"/>
      <c r="AJ11" s="22"/>
    </row>
    <row r="12" spans="1:73" ht="13.15" x14ac:dyDescent="0.25">
      <c r="A12" s="9"/>
      <c r="B12" s="5" t="s">
        <v>7</v>
      </c>
      <c r="C12" s="5"/>
      <c r="D12" s="7">
        <v>959</v>
      </c>
      <c r="E12" s="5"/>
      <c r="F12" s="5">
        <f t="shared" ref="F12:O12" si="8">-F$8/2+F$6*$D12</f>
        <v>-1</v>
      </c>
      <c r="G12" s="5">
        <f t="shared" si="8"/>
        <v>-2</v>
      </c>
      <c r="H12" s="5">
        <f t="shared" si="8"/>
        <v>-3</v>
      </c>
      <c r="I12" s="5">
        <f t="shared" si="8"/>
        <v>-4</v>
      </c>
      <c r="J12" s="5">
        <f t="shared" si="8"/>
        <v>-5</v>
      </c>
      <c r="K12" s="5">
        <f t="shared" si="8"/>
        <v>-6</v>
      </c>
      <c r="L12" s="5">
        <f t="shared" si="8"/>
        <v>-7</v>
      </c>
      <c r="M12" s="5">
        <f t="shared" si="8"/>
        <v>-8</v>
      </c>
      <c r="N12" s="5">
        <f t="shared" si="8"/>
        <v>-9</v>
      </c>
      <c r="O12" s="5">
        <f t="shared" si="8"/>
        <v>-10</v>
      </c>
      <c r="P12" s="5">
        <f t="shared" ref="P12" si="9">-P$8/2+P$6*$D12</f>
        <v>-11</v>
      </c>
      <c r="R12" s="9" t="s">
        <v>3</v>
      </c>
      <c r="S12" s="5" t="s">
        <v>7</v>
      </c>
      <c r="T12" s="5"/>
      <c r="U12" s="7">
        <v>944</v>
      </c>
      <c r="V12" s="5"/>
      <c r="W12" s="5">
        <f t="shared" si="6"/>
        <v>944</v>
      </c>
      <c r="X12" s="5">
        <f t="shared" si="6"/>
        <v>1888</v>
      </c>
      <c r="Y12" s="5">
        <f t="shared" si="6"/>
        <v>2832</v>
      </c>
      <c r="Z12" s="5">
        <f t="shared" si="6"/>
        <v>3776</v>
      </c>
      <c r="AA12" s="5">
        <f t="shared" si="6"/>
        <v>4720</v>
      </c>
      <c r="AB12" s="5">
        <f t="shared" si="6"/>
        <v>5664</v>
      </c>
      <c r="AC12" s="5">
        <f t="shared" si="6"/>
        <v>6608</v>
      </c>
      <c r="AD12" s="5">
        <f t="shared" si="6"/>
        <v>7552</v>
      </c>
      <c r="AE12" s="5">
        <f t="shared" si="6"/>
        <v>8496</v>
      </c>
      <c r="AF12" s="5">
        <f t="shared" si="6"/>
        <v>9440</v>
      </c>
      <c r="AG12" s="5">
        <f t="shared" si="7"/>
        <v>10384</v>
      </c>
      <c r="AH12" s="5">
        <f t="shared" si="7"/>
        <v>11328</v>
      </c>
      <c r="AI12" s="5"/>
    </row>
    <row r="13" spans="1:73" ht="13.15" x14ac:dyDescent="0.25">
      <c r="A13" s="9"/>
      <c r="B13" s="5" t="s">
        <v>8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R13" s="9" t="s">
        <v>3</v>
      </c>
      <c r="S13" s="5" t="s">
        <v>8</v>
      </c>
      <c r="T13" s="5"/>
      <c r="U13" s="7">
        <v>1079</v>
      </c>
      <c r="V13" s="5"/>
      <c r="W13" s="5">
        <f t="shared" si="6"/>
        <v>1079</v>
      </c>
      <c r="X13" s="5">
        <f t="shared" si="6"/>
        <v>2158</v>
      </c>
      <c r="Y13" s="5">
        <f t="shared" si="6"/>
        <v>3237</v>
      </c>
      <c r="Z13" s="5">
        <f t="shared" si="6"/>
        <v>4316</v>
      </c>
      <c r="AA13" s="5">
        <f t="shared" si="6"/>
        <v>5395</v>
      </c>
      <c r="AB13" s="5">
        <f t="shared" si="6"/>
        <v>6474</v>
      </c>
      <c r="AC13" s="5">
        <f t="shared" si="6"/>
        <v>7553</v>
      </c>
      <c r="AD13" s="5">
        <f t="shared" si="6"/>
        <v>8632</v>
      </c>
      <c r="AE13" s="5">
        <f t="shared" si="6"/>
        <v>9711</v>
      </c>
      <c r="AF13" s="5">
        <f t="shared" si="6"/>
        <v>10790</v>
      </c>
      <c r="AG13" s="5">
        <f t="shared" si="7"/>
        <v>11869</v>
      </c>
      <c r="AH13" s="5">
        <f t="shared" si="7"/>
        <v>12948</v>
      </c>
      <c r="AI13" s="5"/>
      <c r="AK13" s="1"/>
      <c r="AL13" s="1"/>
      <c r="AN13" s="1"/>
      <c r="AO13" s="1"/>
      <c r="AP13" s="1"/>
      <c r="AQ13" s="1"/>
      <c r="AR13" s="1"/>
      <c r="AS13" s="1"/>
      <c r="AT13" s="1"/>
      <c r="AU13" s="1"/>
      <c r="AV13" s="1"/>
      <c r="BI13" s="1"/>
      <c r="BK13" s="1"/>
      <c r="BM13" s="1"/>
      <c r="BO13" s="1"/>
      <c r="BQ13" s="1"/>
    </row>
    <row r="14" spans="1:73" ht="13.5" thickBot="1" x14ac:dyDescent="0.25">
      <c r="A14" s="9"/>
      <c r="B14" s="5" t="s">
        <v>9</v>
      </c>
      <c r="C14" s="5"/>
      <c r="D14" s="7">
        <v>1711</v>
      </c>
      <c r="E14" s="5"/>
      <c r="F14" s="5">
        <f t="shared" ref="F14:O15" si="10">F$6*$D14</f>
        <v>1711</v>
      </c>
      <c r="G14" s="5">
        <f t="shared" si="10"/>
        <v>3422</v>
      </c>
      <c r="H14" s="5">
        <f t="shared" si="10"/>
        <v>5133</v>
      </c>
      <c r="I14" s="5">
        <f t="shared" si="10"/>
        <v>6844</v>
      </c>
      <c r="J14" s="5">
        <f t="shared" si="10"/>
        <v>8555</v>
      </c>
      <c r="K14" s="5">
        <f t="shared" si="10"/>
        <v>10266</v>
      </c>
      <c r="L14" s="5">
        <f t="shared" si="10"/>
        <v>11977</v>
      </c>
      <c r="M14" s="5">
        <f t="shared" si="10"/>
        <v>13688</v>
      </c>
      <c r="N14" s="5">
        <f t="shared" si="10"/>
        <v>15399</v>
      </c>
      <c r="O14" s="5">
        <f t="shared" si="10"/>
        <v>17110</v>
      </c>
      <c r="P14" s="5">
        <f t="shared" ref="P14:P15" si="11">P$6*$D14</f>
        <v>18821</v>
      </c>
      <c r="R14" s="9" t="s">
        <v>3</v>
      </c>
      <c r="S14" s="5" t="s">
        <v>9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26"/>
      <c r="AW14" s="115" t="s">
        <v>39</v>
      </c>
      <c r="AY14" s="18"/>
      <c r="BA14" s="18"/>
      <c r="BC14" s="116" t="s">
        <v>96</v>
      </c>
      <c r="BE14" s="18"/>
      <c r="BG14" s="18"/>
      <c r="BI14" s="18"/>
      <c r="BK14" s="18"/>
      <c r="BM14" s="18"/>
      <c r="BO14" s="18"/>
      <c r="BQ14" s="18"/>
      <c r="BS14" s="18"/>
    </row>
    <row r="15" spans="1:73" ht="13.5" thickBot="1" x14ac:dyDescent="0.25">
      <c r="A15" s="9"/>
      <c r="B15" s="5" t="s">
        <v>21</v>
      </c>
      <c r="C15" s="5"/>
      <c r="D15" s="5">
        <f>D14-(D10-1)</f>
        <v>1505</v>
      </c>
      <c r="E15" s="5"/>
      <c r="F15" s="10">
        <f t="shared" si="10"/>
        <v>1505</v>
      </c>
      <c r="G15" s="5">
        <f t="shared" si="10"/>
        <v>3010</v>
      </c>
      <c r="H15" s="5">
        <f t="shared" si="10"/>
        <v>4515</v>
      </c>
      <c r="I15" s="5">
        <f t="shared" si="10"/>
        <v>6020</v>
      </c>
      <c r="J15" s="5">
        <f t="shared" si="10"/>
        <v>7525</v>
      </c>
      <c r="K15" s="5">
        <f t="shared" si="10"/>
        <v>9030</v>
      </c>
      <c r="L15" s="5">
        <f t="shared" si="10"/>
        <v>10535</v>
      </c>
      <c r="M15" s="5">
        <f t="shared" si="10"/>
        <v>12040</v>
      </c>
      <c r="N15" s="5">
        <f t="shared" si="10"/>
        <v>13545</v>
      </c>
      <c r="O15" s="5">
        <f t="shared" si="10"/>
        <v>15050</v>
      </c>
      <c r="P15" s="5">
        <f t="shared" si="11"/>
        <v>16555</v>
      </c>
      <c r="R15" s="9" t="s">
        <v>3</v>
      </c>
      <c r="S15" s="5" t="s">
        <v>3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W15" s="3"/>
      <c r="AY15" s="3" t="s">
        <v>38</v>
      </c>
      <c r="BA15" s="3" t="s">
        <v>37</v>
      </c>
      <c r="BC15" s="3" t="s">
        <v>36</v>
      </c>
      <c r="BE15" s="3" t="s">
        <v>35</v>
      </c>
      <c r="BG15" s="3" t="s">
        <v>34</v>
      </c>
    </row>
    <row r="16" spans="1:73" x14ac:dyDescent="0.2">
      <c r="A16" s="9"/>
      <c r="B16" s="5" t="s">
        <v>107</v>
      </c>
      <c r="C16" s="5"/>
      <c r="D16" s="5"/>
      <c r="E16" s="5"/>
      <c r="F16" s="119">
        <f>F24/$D$15</f>
        <v>0.1658471760797342</v>
      </c>
      <c r="G16" s="119">
        <f t="shared" ref="G16:P16" si="12">G24/$D$15</f>
        <v>0.33169435215946841</v>
      </c>
      <c r="H16" s="119">
        <f t="shared" si="12"/>
        <v>0.49754152823920261</v>
      </c>
      <c r="I16" s="119">
        <f t="shared" si="12"/>
        <v>0.66338870431893682</v>
      </c>
      <c r="J16" s="119">
        <f t="shared" si="12"/>
        <v>0.82923588039867113</v>
      </c>
      <c r="K16" s="119">
        <f t="shared" si="12"/>
        <v>0.99508305647840523</v>
      </c>
      <c r="L16" s="119">
        <f t="shared" si="12"/>
        <v>1.1609302325581397</v>
      </c>
      <c r="M16" s="119">
        <f t="shared" si="12"/>
        <v>1.3267774086378736</v>
      </c>
      <c r="N16" s="119">
        <f t="shared" si="12"/>
        <v>1.4926245847176081</v>
      </c>
      <c r="O16" s="119">
        <f t="shared" si="12"/>
        <v>1.6584717607973423</v>
      </c>
      <c r="P16" s="119">
        <f t="shared" si="12"/>
        <v>1.8243189368770762</v>
      </c>
      <c r="R16" s="9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W16" s="3"/>
      <c r="AY16" s="3"/>
      <c r="BA16" s="3"/>
      <c r="BC16" s="3"/>
      <c r="BE16" s="3"/>
      <c r="BG16" s="3"/>
    </row>
    <row r="17" spans="1:71" x14ac:dyDescent="0.2">
      <c r="A17" s="9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R17" s="9"/>
      <c r="S17" s="5" t="s">
        <v>24</v>
      </c>
      <c r="T17" s="5"/>
      <c r="U17" s="5">
        <f>U13-(U11-1)</f>
        <v>268</v>
      </c>
      <c r="V17" s="5"/>
      <c r="W17" s="5">
        <f t="shared" ref="W17:AF17" si="13">W$6*$U17</f>
        <v>268</v>
      </c>
      <c r="X17" s="5">
        <f t="shared" si="13"/>
        <v>536</v>
      </c>
      <c r="Y17" s="5">
        <f t="shared" si="13"/>
        <v>804</v>
      </c>
      <c r="Z17" s="5">
        <f t="shared" si="13"/>
        <v>1072</v>
      </c>
      <c r="AA17" s="5">
        <f t="shared" si="13"/>
        <v>1340</v>
      </c>
      <c r="AB17" s="5">
        <f t="shared" si="13"/>
        <v>1608</v>
      </c>
      <c r="AC17" s="5">
        <f t="shared" si="13"/>
        <v>1876</v>
      </c>
      <c r="AD17" s="5">
        <f t="shared" si="13"/>
        <v>2144</v>
      </c>
      <c r="AE17" s="5">
        <f t="shared" si="13"/>
        <v>2412</v>
      </c>
      <c r="AF17" s="5">
        <f t="shared" si="13"/>
        <v>2680</v>
      </c>
      <c r="AG17" s="5">
        <f t="shared" ref="AG17:AH17" si="14">AG$6*$U17</f>
        <v>2948</v>
      </c>
      <c r="AH17" s="5">
        <f t="shared" si="14"/>
        <v>3216</v>
      </c>
      <c r="AI17" s="5"/>
      <c r="AJ17" t="s">
        <v>97</v>
      </c>
      <c r="AW17" s="4"/>
      <c r="AY17" s="20">
        <f>AY8-$AW$8</f>
        <v>-1303.6753239999998</v>
      </c>
      <c r="BA17" s="21">
        <f>BA8-$AW$8</f>
        <v>-2607.3506470000002</v>
      </c>
      <c r="BC17" s="21">
        <f>BC8-$AW$8</f>
        <v>-3911.025971</v>
      </c>
      <c r="BE17" s="21">
        <f>BE8-$AW$8</f>
        <v>-5214.7012949999998</v>
      </c>
      <c r="BG17" s="21">
        <f>BG8-$AW$8</f>
        <v>-6518.3766180000002</v>
      </c>
      <c r="BI17" s="21">
        <f>BI8-$AW$8</f>
        <v>-7822.0519420000001</v>
      </c>
      <c r="BK17" s="21">
        <f>BK8-$AW$8</f>
        <v>-9125.7272659999999</v>
      </c>
      <c r="BM17" s="21">
        <f>BM8-$AW$8</f>
        <v>-10429.402589000001</v>
      </c>
      <c r="BO17" s="21">
        <f>BO8-$AW$8</f>
        <v>-11733.077913000001</v>
      </c>
      <c r="BQ17" s="21">
        <f>BQ8-$AW$8</f>
        <v>-13036.753237000001</v>
      </c>
      <c r="BS17" s="21">
        <f>BS8-$AW$8</f>
        <v>-14340.42856</v>
      </c>
    </row>
    <row r="18" spans="1:71" x14ac:dyDescent="0.2">
      <c r="A18" s="9">
        <v>6</v>
      </c>
      <c r="B18" s="5" t="s">
        <v>10</v>
      </c>
      <c r="C18" s="5"/>
      <c r="D18" s="7">
        <v>752</v>
      </c>
      <c r="E18" s="5"/>
      <c r="F18" s="5">
        <f t="shared" ref="F18:O18" si="15">-F$8/2+F$6*$D18</f>
        <v>-208</v>
      </c>
      <c r="G18" s="5">
        <f t="shared" si="15"/>
        <v>-416</v>
      </c>
      <c r="H18" s="5">
        <f t="shared" si="15"/>
        <v>-624</v>
      </c>
      <c r="I18" s="5">
        <f t="shared" si="15"/>
        <v>-832</v>
      </c>
      <c r="J18" s="5">
        <f t="shared" si="15"/>
        <v>-1040</v>
      </c>
      <c r="K18" s="5">
        <f t="shared" si="15"/>
        <v>-1248</v>
      </c>
      <c r="L18" s="5">
        <f t="shared" si="15"/>
        <v>-1456</v>
      </c>
      <c r="M18" s="5">
        <f t="shared" si="15"/>
        <v>-1664</v>
      </c>
      <c r="N18" s="5">
        <f t="shared" si="15"/>
        <v>-1872</v>
      </c>
      <c r="O18" s="5">
        <f t="shared" si="15"/>
        <v>-2080</v>
      </c>
      <c r="P18" s="5">
        <f t="shared" ref="P18" si="16">-P$8/2+P$6*$D18</f>
        <v>-2288</v>
      </c>
      <c r="R18" s="9">
        <v>6</v>
      </c>
      <c r="S18" s="5" t="s">
        <v>10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t="s">
        <v>45</v>
      </c>
      <c r="AW18" s="4"/>
      <c r="BA18" s="20">
        <f>BA8-$AY$8</f>
        <v>-1303.6753230000002</v>
      </c>
      <c r="BC18" s="4">
        <f>BC8-$AY$8</f>
        <v>-2607.3506470000002</v>
      </c>
      <c r="BE18" s="4">
        <f>BE8-$AY$8</f>
        <v>-3911.025971</v>
      </c>
      <c r="BG18" s="4">
        <f>BG8-$AY$8</f>
        <v>-5214.7012940000004</v>
      </c>
      <c r="BI18" s="4">
        <f>BI8-$AY$8</f>
        <v>-6518.3766180000002</v>
      </c>
      <c r="BK18" s="4">
        <f>BK8-$AY$8</f>
        <v>-7822.0519420000001</v>
      </c>
      <c r="BM18" s="4">
        <f>BM8-$AY$8</f>
        <v>-9125.7272650000014</v>
      </c>
      <c r="BO18" s="4">
        <f>BO8-$AY$8</f>
        <v>-10429.402589000001</v>
      </c>
      <c r="BQ18" s="4">
        <f>BQ8-$AY$8</f>
        <v>-11733.077913000001</v>
      </c>
      <c r="BS18" s="4">
        <f>BS8-$AY$8</f>
        <v>-13036.753236</v>
      </c>
    </row>
    <row r="19" spans="1:71" x14ac:dyDescent="0.2">
      <c r="A19" s="9">
        <v>6</v>
      </c>
      <c r="B19" s="5" t="s">
        <v>11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R19" s="9">
        <v>6</v>
      </c>
      <c r="S19" s="5" t="s">
        <v>11</v>
      </c>
      <c r="T19" s="5"/>
      <c r="U19" s="7">
        <v>158</v>
      </c>
      <c r="V19" s="5"/>
      <c r="W19" s="5">
        <f t="shared" ref="W19:AF21" si="17">-W$8/2+W$6*$U19</f>
        <v>-382</v>
      </c>
      <c r="X19" s="5">
        <f t="shared" si="17"/>
        <v>-764</v>
      </c>
      <c r="Y19" s="5">
        <f t="shared" si="17"/>
        <v>-1146</v>
      </c>
      <c r="Z19" s="5">
        <f t="shared" si="17"/>
        <v>-1528</v>
      </c>
      <c r="AA19" s="5">
        <f t="shared" si="17"/>
        <v>-1910</v>
      </c>
      <c r="AB19" s="5">
        <f t="shared" si="17"/>
        <v>-2292</v>
      </c>
      <c r="AC19" s="5">
        <f t="shared" si="17"/>
        <v>-2674</v>
      </c>
      <c r="AD19" s="5">
        <f t="shared" si="17"/>
        <v>-3056</v>
      </c>
      <c r="AE19" s="5">
        <f t="shared" si="17"/>
        <v>-3438</v>
      </c>
      <c r="AF19" s="5">
        <f t="shared" si="17"/>
        <v>-3820</v>
      </c>
      <c r="AG19" s="5">
        <f t="shared" ref="AG19:AH21" si="18">-AG$8/2+AG$6*$U19</f>
        <v>-4202</v>
      </c>
      <c r="AH19" s="5">
        <f t="shared" si="18"/>
        <v>-4584</v>
      </c>
      <c r="AI19" s="5"/>
      <c r="AJ19" t="s">
        <v>98</v>
      </c>
      <c r="AW19" s="4"/>
      <c r="BC19" s="20">
        <f>BC8-$BA$8</f>
        <v>-1303.675324</v>
      </c>
      <c r="BE19" s="4">
        <f>BE8-$BA$8</f>
        <v>-2607.3506480000001</v>
      </c>
      <c r="BG19" s="4">
        <f>BG8-$BA$8</f>
        <v>-3911.025971</v>
      </c>
      <c r="BI19" s="4">
        <f>BI8-$BA$8</f>
        <v>-5214.7012949999998</v>
      </c>
      <c r="BK19" s="4">
        <f>BK8-$BA$8</f>
        <v>-6518.3766189999997</v>
      </c>
      <c r="BM19" s="4">
        <f>BM8-$BA$8</f>
        <v>-7822.0519420000001</v>
      </c>
      <c r="BO19" s="4">
        <f>BO8-$BA$8</f>
        <v>-9125.7272659999999</v>
      </c>
      <c r="BQ19" s="4">
        <f>BQ8-$BA$8</f>
        <v>-10429.40259</v>
      </c>
      <c r="BS19" s="4">
        <f>BS8-$BA$8</f>
        <v>-11733.077912999999</v>
      </c>
    </row>
    <row r="20" spans="1:71" x14ac:dyDescent="0.2">
      <c r="A20" s="9">
        <v>6</v>
      </c>
      <c r="B20" s="5" t="s">
        <v>12</v>
      </c>
      <c r="C20" s="5"/>
      <c r="D20" s="5">
        <f>(D22+D18)/2</f>
        <v>959.5</v>
      </c>
      <c r="E20" s="5"/>
      <c r="F20" s="5">
        <f t="shared" ref="F20:O20" si="19">-F$8/2+F$6*$D20</f>
        <v>-0.5</v>
      </c>
      <c r="G20" s="5">
        <f t="shared" si="19"/>
        <v>-1</v>
      </c>
      <c r="H20" s="5">
        <f t="shared" si="19"/>
        <v>-1.5</v>
      </c>
      <c r="I20" s="5">
        <f t="shared" si="19"/>
        <v>-2</v>
      </c>
      <c r="J20" s="5">
        <f t="shared" si="19"/>
        <v>-2.5</v>
      </c>
      <c r="K20" s="5">
        <f t="shared" si="19"/>
        <v>-3</v>
      </c>
      <c r="L20" s="5">
        <f t="shared" si="19"/>
        <v>-3.5</v>
      </c>
      <c r="M20" s="5">
        <f t="shared" si="19"/>
        <v>-4</v>
      </c>
      <c r="N20" s="5">
        <f t="shared" si="19"/>
        <v>-4.5</v>
      </c>
      <c r="O20" s="5">
        <f t="shared" si="19"/>
        <v>-5</v>
      </c>
      <c r="P20" s="5">
        <f t="shared" ref="P20" si="20">-P$8/2+P$6*$D20</f>
        <v>-5.5</v>
      </c>
      <c r="R20" s="9">
        <v>6</v>
      </c>
      <c r="S20" s="5" t="s">
        <v>12</v>
      </c>
      <c r="T20" s="5"/>
      <c r="U20" s="5">
        <f>(U21+U19)/2</f>
        <v>274.5</v>
      </c>
      <c r="V20" s="5"/>
      <c r="W20" s="5">
        <f t="shared" si="17"/>
        <v>-265.5</v>
      </c>
      <c r="X20" s="5">
        <f t="shared" si="17"/>
        <v>-531</v>
      </c>
      <c r="Y20" s="5">
        <f t="shared" si="17"/>
        <v>-796.5</v>
      </c>
      <c r="Z20" s="5">
        <f t="shared" si="17"/>
        <v>-1062</v>
      </c>
      <c r="AA20" s="5">
        <f t="shared" si="17"/>
        <v>-1327.5</v>
      </c>
      <c r="AB20" s="5">
        <f t="shared" si="17"/>
        <v>-1593</v>
      </c>
      <c r="AC20" s="5">
        <f t="shared" si="17"/>
        <v>-1858.5</v>
      </c>
      <c r="AD20" s="5">
        <f t="shared" si="17"/>
        <v>-2124</v>
      </c>
      <c r="AE20" s="5">
        <f t="shared" si="17"/>
        <v>-2389.5</v>
      </c>
      <c r="AF20" s="5">
        <f t="shared" si="17"/>
        <v>-2655</v>
      </c>
      <c r="AG20" s="5">
        <f t="shared" si="18"/>
        <v>-2920.5</v>
      </c>
      <c r="AH20" s="5">
        <f t="shared" si="18"/>
        <v>-3186</v>
      </c>
      <c r="AI20" s="5"/>
      <c r="AJ20" t="s">
        <v>99</v>
      </c>
      <c r="AW20" s="4"/>
      <c r="BE20" s="20">
        <f>BE8-$BC$8</f>
        <v>-1303.675324</v>
      </c>
      <c r="BG20" s="4">
        <f>BG8-$BC$8</f>
        <v>-2607.3506470000002</v>
      </c>
      <c r="BI20" s="4">
        <f>BI8-$BC$8</f>
        <v>-3911.025971</v>
      </c>
      <c r="BK20" s="4">
        <f>BK8-$BC$8</f>
        <v>-5214.7012949999998</v>
      </c>
      <c r="BM20" s="4">
        <f>BM8-$BC$8</f>
        <v>-6518.3766180000002</v>
      </c>
      <c r="BO20" s="4">
        <f>BO8-$BC$8</f>
        <v>-7822.0519420000001</v>
      </c>
      <c r="BQ20" s="4">
        <f>BQ8-$BC$8</f>
        <v>-9125.7272659999999</v>
      </c>
      <c r="BS20" s="4">
        <f>BS8-$BC$8</f>
        <v>-10429.402588999999</v>
      </c>
    </row>
    <row r="21" spans="1:71" x14ac:dyDescent="0.2">
      <c r="A21" s="9">
        <v>6</v>
      </c>
      <c r="B21" s="5" t="s">
        <v>13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R21" s="9">
        <v>6</v>
      </c>
      <c r="S21" s="5" t="s">
        <v>13</v>
      </c>
      <c r="T21" s="5"/>
      <c r="U21" s="7">
        <v>391</v>
      </c>
      <c r="V21" s="5"/>
      <c r="W21" s="5">
        <f t="shared" si="17"/>
        <v>-149</v>
      </c>
      <c r="X21" s="5">
        <f t="shared" si="17"/>
        <v>-298</v>
      </c>
      <c r="Y21" s="5">
        <f t="shared" si="17"/>
        <v>-447</v>
      </c>
      <c r="Z21" s="5">
        <f t="shared" si="17"/>
        <v>-596</v>
      </c>
      <c r="AA21" s="5">
        <f t="shared" si="17"/>
        <v>-745</v>
      </c>
      <c r="AB21" s="5">
        <f t="shared" si="17"/>
        <v>-894</v>
      </c>
      <c r="AC21" s="5">
        <f t="shared" si="17"/>
        <v>-1043</v>
      </c>
      <c r="AD21" s="5">
        <f t="shared" si="17"/>
        <v>-1192</v>
      </c>
      <c r="AE21" s="5">
        <f t="shared" si="17"/>
        <v>-1341</v>
      </c>
      <c r="AF21" s="5">
        <f t="shared" si="17"/>
        <v>-1490</v>
      </c>
      <c r="AG21" s="5">
        <f t="shared" si="18"/>
        <v>-1639</v>
      </c>
      <c r="AH21" s="5">
        <f t="shared" si="18"/>
        <v>-1788</v>
      </c>
      <c r="AI21" s="5"/>
      <c r="AJ21" t="s">
        <v>100</v>
      </c>
      <c r="AW21" s="4"/>
      <c r="BG21" s="20">
        <f>BG8-$BE$8</f>
        <v>-1303.6753230000002</v>
      </c>
      <c r="BI21" s="4">
        <f>BI8-$BE$8</f>
        <v>-2607.3506470000002</v>
      </c>
      <c r="BK21" s="4">
        <f>BK8-$BE$8</f>
        <v>-3911.025971</v>
      </c>
      <c r="BM21" s="4">
        <f>BM8-$BE$8</f>
        <v>-5214.7012940000004</v>
      </c>
      <c r="BO21" s="4">
        <f>BO8-$BE$8</f>
        <v>-6518.3766180000002</v>
      </c>
      <c r="BQ21" s="4">
        <f>BQ8-$BE$8</f>
        <v>-7822.0519420000001</v>
      </c>
      <c r="BS21" s="4">
        <f>BS8-$BE$8</f>
        <v>-9125.7272649999995</v>
      </c>
    </row>
    <row r="22" spans="1:71" x14ac:dyDescent="0.2">
      <c r="A22" s="9">
        <v>6</v>
      </c>
      <c r="B22" s="5" t="s">
        <v>14</v>
      </c>
      <c r="C22" s="5"/>
      <c r="D22" s="7">
        <v>1167</v>
      </c>
      <c r="E22" s="5"/>
      <c r="F22" s="5">
        <f t="shared" ref="F22:O22" si="21">-F$8/2+F$6*$D22</f>
        <v>207</v>
      </c>
      <c r="G22" s="5">
        <f t="shared" si="21"/>
        <v>414</v>
      </c>
      <c r="H22" s="5">
        <f t="shared" si="21"/>
        <v>621</v>
      </c>
      <c r="I22" s="5">
        <f t="shared" si="21"/>
        <v>828</v>
      </c>
      <c r="J22" s="5">
        <f t="shared" si="21"/>
        <v>1035</v>
      </c>
      <c r="K22" s="5">
        <f t="shared" si="21"/>
        <v>1242</v>
      </c>
      <c r="L22" s="5">
        <f t="shared" si="21"/>
        <v>1449</v>
      </c>
      <c r="M22" s="5">
        <f t="shared" si="21"/>
        <v>1656</v>
      </c>
      <c r="N22" s="5">
        <f t="shared" si="21"/>
        <v>1863</v>
      </c>
      <c r="O22" s="5">
        <f t="shared" si="21"/>
        <v>2070</v>
      </c>
      <c r="P22" s="5">
        <f t="shared" ref="P22" si="22">-P$8/2+P$6*$D22</f>
        <v>2277</v>
      </c>
      <c r="R22" s="9">
        <v>6</v>
      </c>
      <c r="S22" s="5" t="s">
        <v>14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t="s">
        <v>101</v>
      </c>
      <c r="BI22" s="20">
        <f>BI8-$BG$8</f>
        <v>-1303.6753239999998</v>
      </c>
      <c r="BK22" s="4">
        <f>BK8-$BG$8</f>
        <v>-2607.3506479999996</v>
      </c>
      <c r="BM22" s="4">
        <f>BM8-$BG$8</f>
        <v>-3911.025971</v>
      </c>
      <c r="BO22" s="4">
        <f>BO8-$BG$8</f>
        <v>-5214.7012949999998</v>
      </c>
      <c r="BQ22" s="4">
        <f>BQ8-$BG$8</f>
        <v>-6518.3766189999997</v>
      </c>
      <c r="BS22" s="4">
        <f>BS8-$BG$8</f>
        <v>-7822.0519419999991</v>
      </c>
    </row>
    <row r="23" spans="1:71" ht="13.5" thickBot="1" x14ac:dyDescent="0.25">
      <c r="A23" s="9">
        <v>6</v>
      </c>
      <c r="B23" s="5" t="s">
        <v>22</v>
      </c>
      <c r="C23" s="5"/>
      <c r="D23" s="5">
        <f>D22-(D18-1)</f>
        <v>416</v>
      </c>
      <c r="E23" s="5"/>
      <c r="F23" s="5">
        <f t="shared" ref="F23:O24" si="23">F$6*$D23</f>
        <v>416</v>
      </c>
      <c r="G23" s="5">
        <f t="shared" si="23"/>
        <v>832</v>
      </c>
      <c r="H23" s="5">
        <f t="shared" si="23"/>
        <v>1248</v>
      </c>
      <c r="I23" s="5">
        <f t="shared" si="23"/>
        <v>1664</v>
      </c>
      <c r="J23" s="5">
        <f t="shared" si="23"/>
        <v>2080</v>
      </c>
      <c r="K23" s="5">
        <f t="shared" si="23"/>
        <v>2496</v>
      </c>
      <c r="L23" s="5">
        <f t="shared" si="23"/>
        <v>2912</v>
      </c>
      <c r="M23" s="5">
        <f t="shared" si="23"/>
        <v>3328</v>
      </c>
      <c r="N23" s="5">
        <f t="shared" si="23"/>
        <v>3744</v>
      </c>
      <c r="O23" s="5">
        <f t="shared" si="23"/>
        <v>4160</v>
      </c>
      <c r="P23" s="5">
        <f t="shared" ref="P23:P24" si="24">P$6*$D23</f>
        <v>4576</v>
      </c>
      <c r="R23" s="9">
        <v>6</v>
      </c>
      <c r="S23" s="5" t="s">
        <v>3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t="s">
        <v>102</v>
      </c>
      <c r="BK23" s="20">
        <f>BK8-$BI$8</f>
        <v>-1303.6753239999998</v>
      </c>
      <c r="BM23" s="4">
        <f>BM8-$BI$8</f>
        <v>-2607.3506470000002</v>
      </c>
      <c r="BO23" s="4">
        <f>BO8-$BI$8</f>
        <v>-3911.025971</v>
      </c>
      <c r="BQ23" s="4">
        <f>BQ8-$BI$8</f>
        <v>-5214.7012949999998</v>
      </c>
      <c r="BS23" s="4">
        <f>BS8-$BI$8</f>
        <v>-6518.3766179999993</v>
      </c>
    </row>
    <row r="24" spans="1:71" ht="13.5" thickBot="1" x14ac:dyDescent="0.25">
      <c r="A24" s="9">
        <v>6</v>
      </c>
      <c r="B24" s="5" t="s">
        <v>115</v>
      </c>
      <c r="C24" s="5"/>
      <c r="D24" s="109">
        <f>D23*0.6</f>
        <v>249.6</v>
      </c>
      <c r="E24" s="5"/>
      <c r="F24" s="5">
        <f t="shared" si="23"/>
        <v>249.6</v>
      </c>
      <c r="G24" s="5">
        <f t="shared" si="23"/>
        <v>499.2</v>
      </c>
      <c r="H24" s="5">
        <f t="shared" si="23"/>
        <v>748.8</v>
      </c>
      <c r="I24" s="5">
        <f t="shared" si="23"/>
        <v>998.4</v>
      </c>
      <c r="J24" s="5">
        <f t="shared" si="23"/>
        <v>1248</v>
      </c>
      <c r="K24" s="110">
        <f t="shared" si="23"/>
        <v>1497.6</v>
      </c>
      <c r="L24" s="108">
        <f t="shared" si="23"/>
        <v>1747.2</v>
      </c>
      <c r="M24" s="108">
        <f t="shared" si="23"/>
        <v>1996.8</v>
      </c>
      <c r="N24" s="108">
        <f t="shared" si="23"/>
        <v>2246.4</v>
      </c>
      <c r="O24" s="108">
        <f t="shared" si="23"/>
        <v>2496</v>
      </c>
      <c r="P24" s="108">
        <f t="shared" si="24"/>
        <v>2745.6</v>
      </c>
      <c r="R24" s="9">
        <v>6</v>
      </c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t="s">
        <v>103</v>
      </c>
      <c r="BM24" s="20">
        <f>BM8-$BK$8</f>
        <v>-1303.6753230000004</v>
      </c>
      <c r="BO24">
        <f>BO8-$BK$8</f>
        <v>-2607.3506470000002</v>
      </c>
      <c r="BQ24">
        <f>BQ8-$BK$8</f>
        <v>-3911.025971</v>
      </c>
      <c r="BS24" s="4">
        <f>BS8-$BK$8</f>
        <v>-5214.7012939999995</v>
      </c>
    </row>
    <row r="25" spans="1:71" x14ac:dyDescent="0.2">
      <c r="A25" s="9"/>
      <c r="B25" s="5"/>
      <c r="C25" s="5"/>
      <c r="D25" s="109"/>
      <c r="E25" s="5"/>
      <c r="F25" s="5"/>
      <c r="G25" s="5"/>
      <c r="H25" s="5"/>
      <c r="I25" s="5"/>
      <c r="J25" s="5"/>
      <c r="K25" s="123"/>
      <c r="L25" s="108"/>
      <c r="M25" s="108"/>
      <c r="N25" s="108"/>
      <c r="O25" s="108"/>
      <c r="P25" s="108"/>
      <c r="R25" s="9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t="s">
        <v>104</v>
      </c>
      <c r="BM25" s="20"/>
      <c r="BO25" s="20">
        <f>BO8-$BM$8</f>
        <v>-1303.6753239999998</v>
      </c>
      <c r="BQ25">
        <f>BQ8-$BM$8</f>
        <v>-2607.3506479999996</v>
      </c>
      <c r="BS25" s="4">
        <f>BS8-$BM$8</f>
        <v>-3911.0259709999991</v>
      </c>
    </row>
    <row r="26" spans="1:71" x14ac:dyDescent="0.2">
      <c r="A26" s="9"/>
      <c r="B26" s="5"/>
      <c r="C26" s="5"/>
      <c r="D26" s="109"/>
      <c r="E26" s="5"/>
      <c r="F26" s="5"/>
      <c r="G26" s="5"/>
      <c r="H26" s="5"/>
      <c r="I26" s="5"/>
      <c r="J26" s="5"/>
      <c r="K26" s="123"/>
      <c r="L26" s="108"/>
      <c r="M26" s="108"/>
      <c r="N26" s="108"/>
      <c r="O26" s="108"/>
      <c r="P26" s="108"/>
      <c r="R26" s="9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t="s">
        <v>105</v>
      </c>
      <c r="BM26" s="20"/>
      <c r="BQ26" s="20">
        <f>BQ8-$BO$8</f>
        <v>-1303.6753239999998</v>
      </c>
      <c r="BS26" s="18">
        <f>BS8-$BO$8</f>
        <v>-2607.3506469999993</v>
      </c>
    </row>
    <row r="27" spans="1:71" x14ac:dyDescent="0.2">
      <c r="A27" s="9"/>
      <c r="B27" s="5"/>
      <c r="C27" s="5"/>
      <c r="D27" s="109"/>
      <c r="E27" s="5"/>
      <c r="F27" s="5"/>
      <c r="G27" s="5"/>
      <c r="H27" s="5"/>
      <c r="I27" s="5"/>
      <c r="J27" s="5"/>
      <c r="K27" s="123"/>
      <c r="L27" s="108"/>
      <c r="M27" s="108"/>
      <c r="N27" s="108"/>
      <c r="O27" s="108"/>
      <c r="P27" s="108"/>
      <c r="R27" s="9">
        <v>12</v>
      </c>
      <c r="S27" s="5"/>
      <c r="T27" s="5"/>
      <c r="U27" s="5">
        <f>U30*1/2</f>
        <v>33.428571428571431</v>
      </c>
      <c r="V27" s="5"/>
      <c r="W27" s="5">
        <f t="shared" ref="W27:AH27" si="25">W$6*$U27</f>
        <v>33.428571428571431</v>
      </c>
      <c r="X27" s="5">
        <f t="shared" si="25"/>
        <v>66.857142857142861</v>
      </c>
      <c r="Y27" s="5">
        <f t="shared" si="25"/>
        <v>100.28571428571429</v>
      </c>
      <c r="Z27" s="5">
        <f t="shared" si="25"/>
        <v>133.71428571428572</v>
      </c>
      <c r="AA27" s="5">
        <f t="shared" si="25"/>
        <v>167.14285714285717</v>
      </c>
      <c r="AB27" s="5">
        <f t="shared" si="25"/>
        <v>200.57142857142858</v>
      </c>
      <c r="AC27" s="5">
        <f t="shared" si="25"/>
        <v>234</v>
      </c>
      <c r="AD27" s="5">
        <f t="shared" si="25"/>
        <v>267.42857142857144</v>
      </c>
      <c r="AE27" s="5">
        <f t="shared" si="25"/>
        <v>300.85714285714289</v>
      </c>
      <c r="AF27" s="5">
        <f t="shared" si="25"/>
        <v>334.28571428571433</v>
      </c>
      <c r="AG27" s="5">
        <f t="shared" si="25"/>
        <v>367.71428571428572</v>
      </c>
      <c r="AH27" s="5">
        <f t="shared" si="25"/>
        <v>401.14285714285717</v>
      </c>
      <c r="AI27" s="5"/>
      <c r="AJ27" t="s">
        <v>106</v>
      </c>
      <c r="BM27" s="20"/>
      <c r="BS27" s="20">
        <f>BS8-$BQ$8</f>
        <v>-1303.6753229999995</v>
      </c>
    </row>
    <row r="28" spans="1:71" s="125" customFormat="1" x14ac:dyDescent="0.2">
      <c r="A28" s="120"/>
      <c r="B28" s="121"/>
      <c r="C28" s="121"/>
      <c r="D28" s="122"/>
      <c r="E28" s="121"/>
      <c r="F28" s="121"/>
      <c r="G28" s="121"/>
      <c r="H28" s="121"/>
      <c r="I28" s="121"/>
      <c r="J28" s="121"/>
      <c r="K28" s="123"/>
      <c r="L28" s="124"/>
      <c r="M28" s="124"/>
      <c r="N28" s="124"/>
      <c r="O28" s="124"/>
      <c r="P28" s="124"/>
      <c r="R28" s="120">
        <v>12</v>
      </c>
      <c r="S28" s="128" t="s">
        <v>8</v>
      </c>
      <c r="T28" s="121"/>
      <c r="U28" s="5">
        <f t="shared" ref="U28:U29" si="26">U31*1/2</f>
        <v>55.857142857142854</v>
      </c>
      <c r="V28" s="121"/>
      <c r="W28" s="121">
        <f>-W$8/2+W$6*$U28</f>
        <v>-484.14285714285717</v>
      </c>
      <c r="X28" s="121">
        <f t="shared" ref="X28:AH29" si="27">-X$8/2+X$6*$U28</f>
        <v>-968.28571428571433</v>
      </c>
      <c r="Y28" s="121">
        <f t="shared" si="27"/>
        <v>-1452.4285714285716</v>
      </c>
      <c r="Z28" s="121">
        <f t="shared" si="27"/>
        <v>-1936.5714285714287</v>
      </c>
      <c r="AA28" s="121">
        <f t="shared" si="27"/>
        <v>-2420.7142857142858</v>
      </c>
      <c r="AB28" s="121">
        <f t="shared" si="27"/>
        <v>-2904.8571428571431</v>
      </c>
      <c r="AC28" s="121">
        <f t="shared" si="27"/>
        <v>-3389</v>
      </c>
      <c r="AD28" s="121">
        <f t="shared" si="27"/>
        <v>-3873.1428571428573</v>
      </c>
      <c r="AE28" s="121">
        <f t="shared" si="27"/>
        <v>-4357.2857142857147</v>
      </c>
      <c r="AF28" s="121">
        <f t="shared" si="27"/>
        <v>-4841.4285714285716</v>
      </c>
      <c r="AG28" s="121">
        <f t="shared" si="27"/>
        <v>-5325.5714285714284</v>
      </c>
      <c r="AH28" s="128">
        <f t="shared" si="27"/>
        <v>-5809.7142857142862</v>
      </c>
      <c r="AI28" s="121"/>
      <c r="BM28" s="126"/>
      <c r="BS28" s="127"/>
    </row>
    <row r="29" spans="1:71" s="125" customFormat="1" x14ac:dyDescent="0.2">
      <c r="A29" s="120"/>
      <c r="B29" s="121"/>
      <c r="C29" s="121"/>
      <c r="D29" s="122"/>
      <c r="E29" s="121"/>
      <c r="F29" s="121"/>
      <c r="G29" s="121"/>
      <c r="H29" s="121"/>
      <c r="I29" s="121"/>
      <c r="J29" s="121"/>
      <c r="K29" s="123"/>
      <c r="L29" s="124"/>
      <c r="M29" s="124"/>
      <c r="N29" s="124"/>
      <c r="O29" s="124"/>
      <c r="P29" s="124"/>
      <c r="R29" s="120">
        <v>12</v>
      </c>
      <c r="S29" s="121" t="s">
        <v>16</v>
      </c>
      <c r="T29" s="121"/>
      <c r="U29" s="5">
        <f t="shared" si="26"/>
        <v>36.714285714285708</v>
      </c>
      <c r="V29" s="121"/>
      <c r="W29" s="121">
        <f t="shared" ref="W29:AF29" si="28">-W$8/2+W$6*$U29</f>
        <v>-503.28571428571428</v>
      </c>
      <c r="X29" s="121">
        <f t="shared" si="28"/>
        <v>-1006.5714285714286</v>
      </c>
      <c r="Y29" s="121">
        <f t="shared" si="28"/>
        <v>-1509.8571428571429</v>
      </c>
      <c r="Z29" s="121">
        <f t="shared" si="28"/>
        <v>-2013.1428571428571</v>
      </c>
      <c r="AA29" s="121">
        <f t="shared" si="28"/>
        <v>-2516.4285714285716</v>
      </c>
      <c r="AB29" s="121">
        <f t="shared" si="28"/>
        <v>-3019.7142857142858</v>
      </c>
      <c r="AC29" s="121">
        <f t="shared" si="28"/>
        <v>-3523</v>
      </c>
      <c r="AD29" s="121">
        <f t="shared" si="28"/>
        <v>-4026.2857142857142</v>
      </c>
      <c r="AE29" s="121">
        <f t="shared" si="28"/>
        <v>-4529.5714285714284</v>
      </c>
      <c r="AF29" s="121">
        <f t="shared" si="28"/>
        <v>-5032.8571428571431</v>
      </c>
      <c r="AG29" s="121">
        <f t="shared" si="27"/>
        <v>-5536.1428571428569</v>
      </c>
      <c r="AH29" s="121">
        <f t="shared" si="27"/>
        <v>-6039.4285714285716</v>
      </c>
      <c r="AI29" s="121"/>
      <c r="BM29" s="126"/>
      <c r="BS29" s="127"/>
    </row>
    <row r="30" spans="1:71" s="125" customFormat="1" x14ac:dyDescent="0.2">
      <c r="A30" s="120"/>
      <c r="B30" s="121"/>
      <c r="C30" s="121"/>
      <c r="D30" s="122"/>
      <c r="E30" s="121"/>
      <c r="F30" s="121"/>
      <c r="G30" s="121"/>
      <c r="H30" s="121"/>
      <c r="I30" s="121"/>
      <c r="J30" s="121"/>
      <c r="K30" s="123"/>
      <c r="L30" s="124"/>
      <c r="M30" s="124"/>
      <c r="N30" s="124"/>
      <c r="O30" s="124"/>
      <c r="P30" s="124"/>
      <c r="R30" s="120">
        <v>11</v>
      </c>
      <c r="S30" s="121"/>
      <c r="T30" s="121"/>
      <c r="U30" s="121">
        <f>U33*2/3</f>
        <v>66.857142857142861</v>
      </c>
      <c r="V30" s="121"/>
      <c r="W30" s="5">
        <f t="shared" ref="W30:AH30" si="29">W$6*$U30</f>
        <v>66.857142857142861</v>
      </c>
      <c r="X30" s="5">
        <f t="shared" si="29"/>
        <v>133.71428571428572</v>
      </c>
      <c r="Y30" s="5">
        <f t="shared" si="29"/>
        <v>200.57142857142858</v>
      </c>
      <c r="Z30" s="5">
        <f t="shared" si="29"/>
        <v>267.42857142857144</v>
      </c>
      <c r="AA30" s="5">
        <f t="shared" si="29"/>
        <v>334.28571428571433</v>
      </c>
      <c r="AB30" s="5">
        <f t="shared" si="29"/>
        <v>401.14285714285717</v>
      </c>
      <c r="AC30" s="5">
        <f t="shared" si="29"/>
        <v>468</v>
      </c>
      <c r="AD30" s="5">
        <f t="shared" si="29"/>
        <v>534.85714285714289</v>
      </c>
      <c r="AE30" s="5">
        <f t="shared" si="29"/>
        <v>601.71428571428578</v>
      </c>
      <c r="AF30" s="5">
        <f t="shared" si="29"/>
        <v>668.57142857142867</v>
      </c>
      <c r="AG30" s="5">
        <f t="shared" si="29"/>
        <v>735.42857142857144</v>
      </c>
      <c r="AH30" s="5">
        <f t="shared" si="29"/>
        <v>802.28571428571433</v>
      </c>
      <c r="AI30" s="121"/>
      <c r="BM30" s="126"/>
      <c r="BS30" s="127"/>
    </row>
    <row r="31" spans="1:71" s="125" customFormat="1" x14ac:dyDescent="0.2">
      <c r="A31" s="120"/>
      <c r="B31" s="121"/>
      <c r="C31" s="121"/>
      <c r="D31" s="122"/>
      <c r="E31" s="121"/>
      <c r="F31" s="121"/>
      <c r="G31" s="121"/>
      <c r="H31" s="121"/>
      <c r="I31" s="121"/>
      <c r="J31" s="121"/>
      <c r="K31" s="123"/>
      <c r="L31" s="124"/>
      <c r="M31" s="124"/>
      <c r="N31" s="124"/>
      <c r="O31" s="124"/>
      <c r="P31" s="124"/>
      <c r="R31" s="120">
        <v>11</v>
      </c>
      <c r="S31" s="128" t="s">
        <v>8</v>
      </c>
      <c r="T31" s="121"/>
      <c r="U31" s="121">
        <f t="shared" ref="U31:U32" si="30">U34*2/3</f>
        <v>111.71428571428571</v>
      </c>
      <c r="V31" s="121"/>
      <c r="W31" s="121">
        <f>-W$8/2+W$6*$U31</f>
        <v>-428.28571428571428</v>
      </c>
      <c r="X31" s="121">
        <f t="shared" ref="X31:AH32" si="31">-X$8/2+X$6*$U31</f>
        <v>-856.57142857142856</v>
      </c>
      <c r="Y31" s="121">
        <f t="shared" si="31"/>
        <v>-1284.8571428571429</v>
      </c>
      <c r="Z31" s="121">
        <f t="shared" si="31"/>
        <v>-1713.1428571428571</v>
      </c>
      <c r="AA31" s="121">
        <f t="shared" si="31"/>
        <v>-2141.4285714285716</v>
      </c>
      <c r="AB31" s="121">
        <f t="shared" si="31"/>
        <v>-2569.7142857142858</v>
      </c>
      <c r="AC31" s="121">
        <f t="shared" si="31"/>
        <v>-2998</v>
      </c>
      <c r="AD31" s="121">
        <f t="shared" si="31"/>
        <v>-3426.2857142857142</v>
      </c>
      <c r="AE31" s="121">
        <f t="shared" si="31"/>
        <v>-3854.5714285714284</v>
      </c>
      <c r="AF31" s="121">
        <f t="shared" si="31"/>
        <v>-4282.8571428571431</v>
      </c>
      <c r="AG31" s="128">
        <f t="shared" si="31"/>
        <v>-4711.1428571428569</v>
      </c>
      <c r="AH31" s="121">
        <f t="shared" si="31"/>
        <v>-5139.4285714285716</v>
      </c>
      <c r="AI31" s="121"/>
      <c r="BM31" s="126"/>
      <c r="BS31" s="127"/>
    </row>
    <row r="32" spans="1:71" s="125" customFormat="1" x14ac:dyDescent="0.2">
      <c r="A32" s="120"/>
      <c r="B32" s="121"/>
      <c r="C32" s="121"/>
      <c r="D32" s="122"/>
      <c r="E32" s="121"/>
      <c r="F32" s="121"/>
      <c r="G32" s="121"/>
      <c r="H32" s="121"/>
      <c r="I32" s="121"/>
      <c r="J32" s="121"/>
      <c r="K32" s="123"/>
      <c r="L32" s="124"/>
      <c r="M32" s="124"/>
      <c r="N32" s="124"/>
      <c r="O32" s="124"/>
      <c r="P32" s="124"/>
      <c r="R32" s="120">
        <v>11</v>
      </c>
      <c r="S32" s="128" t="s">
        <v>16</v>
      </c>
      <c r="T32" s="121"/>
      <c r="U32" s="121">
        <f t="shared" si="30"/>
        <v>73.428571428571416</v>
      </c>
      <c r="V32" s="121"/>
      <c r="W32" s="121">
        <f t="shared" ref="W32:AF32" si="32">-W$8/2+W$6*$U32</f>
        <v>-466.57142857142856</v>
      </c>
      <c r="X32" s="121">
        <f t="shared" si="32"/>
        <v>-933.14285714285711</v>
      </c>
      <c r="Y32" s="121">
        <f t="shared" si="32"/>
        <v>-1399.7142857142858</v>
      </c>
      <c r="Z32" s="121">
        <f t="shared" si="32"/>
        <v>-1866.2857142857142</v>
      </c>
      <c r="AA32" s="121">
        <f t="shared" si="32"/>
        <v>-2332.8571428571431</v>
      </c>
      <c r="AB32" s="121">
        <f t="shared" si="32"/>
        <v>-2799.4285714285716</v>
      </c>
      <c r="AC32" s="121">
        <f t="shared" si="32"/>
        <v>-3266</v>
      </c>
      <c r="AD32" s="121">
        <f t="shared" si="32"/>
        <v>-3732.5714285714284</v>
      </c>
      <c r="AE32" s="121">
        <f t="shared" si="32"/>
        <v>-4199.1428571428569</v>
      </c>
      <c r="AF32" s="121">
        <f t="shared" si="32"/>
        <v>-4665.7142857142862</v>
      </c>
      <c r="AG32" s="128">
        <f t="shared" si="31"/>
        <v>-5132.2857142857147</v>
      </c>
      <c r="AH32" s="121">
        <f t="shared" si="31"/>
        <v>-5598.8571428571431</v>
      </c>
      <c r="AI32" s="121"/>
      <c r="BM32" s="126"/>
      <c r="BS32" s="127"/>
    </row>
    <row r="33" spans="1:71" s="125" customFormat="1" x14ac:dyDescent="0.2">
      <c r="A33" s="120"/>
      <c r="B33" s="121"/>
      <c r="C33" s="121"/>
      <c r="D33" s="122"/>
      <c r="E33" s="121"/>
      <c r="F33" s="121"/>
      <c r="G33" s="121"/>
      <c r="H33" s="121"/>
      <c r="I33" s="121"/>
      <c r="J33" s="121"/>
      <c r="K33" s="123"/>
      <c r="L33" s="124"/>
      <c r="M33" s="124"/>
      <c r="N33" s="124"/>
      <c r="O33" s="124"/>
      <c r="P33" s="124"/>
      <c r="R33" s="120">
        <v>10</v>
      </c>
      <c r="S33" s="121"/>
      <c r="T33" s="121"/>
      <c r="U33" s="121">
        <f>U36*3/4</f>
        <v>100.28571428571429</v>
      </c>
      <c r="V33" s="121"/>
      <c r="W33" s="5">
        <f t="shared" ref="W33:AH33" si="33">W$6*$U33</f>
        <v>100.28571428571429</v>
      </c>
      <c r="X33" s="5">
        <f t="shared" si="33"/>
        <v>200.57142857142858</v>
      </c>
      <c r="Y33" s="5">
        <f t="shared" si="33"/>
        <v>300.85714285714289</v>
      </c>
      <c r="Z33" s="5">
        <f t="shared" si="33"/>
        <v>401.14285714285717</v>
      </c>
      <c r="AA33" s="5">
        <f t="shared" si="33"/>
        <v>501.42857142857144</v>
      </c>
      <c r="AB33" s="5">
        <f t="shared" si="33"/>
        <v>601.71428571428578</v>
      </c>
      <c r="AC33" s="5">
        <f t="shared" si="33"/>
        <v>702</v>
      </c>
      <c r="AD33" s="5">
        <f t="shared" si="33"/>
        <v>802.28571428571433</v>
      </c>
      <c r="AE33" s="5">
        <f t="shared" si="33"/>
        <v>902.57142857142867</v>
      </c>
      <c r="AF33" s="5">
        <f t="shared" si="33"/>
        <v>1002.8571428571429</v>
      </c>
      <c r="AG33" s="5">
        <f t="shared" si="33"/>
        <v>1103.1428571428571</v>
      </c>
      <c r="AH33" s="5">
        <f t="shared" si="33"/>
        <v>1203.4285714285716</v>
      </c>
      <c r="AI33" s="121"/>
      <c r="BM33" s="126"/>
      <c r="BS33" s="127"/>
    </row>
    <row r="34" spans="1:71" s="125" customFormat="1" x14ac:dyDescent="0.2">
      <c r="A34" s="120"/>
      <c r="B34" s="121"/>
      <c r="C34" s="121"/>
      <c r="D34" s="122"/>
      <c r="E34" s="121"/>
      <c r="F34" s="121"/>
      <c r="G34" s="121"/>
      <c r="H34" s="121"/>
      <c r="I34" s="121"/>
      <c r="J34" s="121"/>
      <c r="K34" s="123"/>
      <c r="L34" s="124"/>
      <c r="M34" s="124"/>
      <c r="N34" s="124"/>
      <c r="O34" s="124"/>
      <c r="P34" s="124"/>
      <c r="R34" s="120">
        <v>10</v>
      </c>
      <c r="S34" s="128" t="s">
        <v>8</v>
      </c>
      <c r="T34" s="121"/>
      <c r="U34" s="121">
        <f t="shared" ref="U34:U35" si="34">U37*3/4</f>
        <v>167.57142857142856</v>
      </c>
      <c r="V34" s="121"/>
      <c r="W34" s="121">
        <f>-W$8/2+W$6*$U34</f>
        <v>-372.42857142857144</v>
      </c>
      <c r="X34" s="121">
        <f t="shared" ref="X34:AH35" si="35">-X$8/2+X$6*$U34</f>
        <v>-744.85714285714289</v>
      </c>
      <c r="Y34" s="121">
        <f t="shared" si="35"/>
        <v>-1117.2857142857142</v>
      </c>
      <c r="Z34" s="121">
        <f t="shared" si="35"/>
        <v>-1489.7142857142858</v>
      </c>
      <c r="AA34" s="121">
        <f t="shared" si="35"/>
        <v>-1862.1428571428573</v>
      </c>
      <c r="AB34" s="121">
        <f t="shared" si="35"/>
        <v>-2234.5714285714284</v>
      </c>
      <c r="AC34" s="121">
        <f t="shared" si="35"/>
        <v>-2607</v>
      </c>
      <c r="AD34" s="121">
        <f t="shared" si="35"/>
        <v>-2979.4285714285716</v>
      </c>
      <c r="AE34" s="121">
        <f t="shared" si="35"/>
        <v>-3351.8571428571431</v>
      </c>
      <c r="AF34" s="128">
        <f t="shared" si="35"/>
        <v>-3724.2857142857147</v>
      </c>
      <c r="AG34" s="121">
        <f t="shared" si="35"/>
        <v>-4096.7142857142862</v>
      </c>
      <c r="AH34" s="121">
        <f t="shared" si="35"/>
        <v>-4469.1428571428569</v>
      </c>
      <c r="AI34" s="121"/>
      <c r="BM34" s="126"/>
      <c r="BS34" s="127"/>
    </row>
    <row r="35" spans="1:71" s="125" customFormat="1" x14ac:dyDescent="0.2">
      <c r="A35" s="120"/>
      <c r="B35" s="121"/>
      <c r="C35" s="121"/>
      <c r="D35" s="122"/>
      <c r="E35" s="121"/>
      <c r="F35" s="121"/>
      <c r="G35" s="121"/>
      <c r="H35" s="121"/>
      <c r="I35" s="121"/>
      <c r="J35" s="121"/>
      <c r="K35" s="123"/>
      <c r="L35" s="124"/>
      <c r="M35" s="124"/>
      <c r="N35" s="124"/>
      <c r="O35" s="124"/>
      <c r="P35" s="124"/>
      <c r="R35" s="120">
        <v>10</v>
      </c>
      <c r="S35" s="128" t="s">
        <v>16</v>
      </c>
      <c r="T35" s="121"/>
      <c r="U35" s="121">
        <f t="shared" si="34"/>
        <v>110.14285714285712</v>
      </c>
      <c r="V35" s="121"/>
      <c r="W35" s="121">
        <f t="shared" ref="W35:AF35" si="36">-W$8/2+W$6*$U35</f>
        <v>-429.85714285714289</v>
      </c>
      <c r="X35" s="121">
        <f t="shared" si="36"/>
        <v>-859.71428571428578</v>
      </c>
      <c r="Y35" s="121">
        <f t="shared" si="36"/>
        <v>-1289.5714285714287</v>
      </c>
      <c r="Z35" s="121">
        <f t="shared" si="36"/>
        <v>-1719.4285714285716</v>
      </c>
      <c r="AA35" s="121">
        <f t="shared" si="36"/>
        <v>-2149.2857142857142</v>
      </c>
      <c r="AB35" s="121">
        <f t="shared" si="36"/>
        <v>-2579.1428571428573</v>
      </c>
      <c r="AC35" s="121">
        <f t="shared" si="36"/>
        <v>-3009</v>
      </c>
      <c r="AD35" s="121">
        <f t="shared" si="36"/>
        <v>-3438.8571428571431</v>
      </c>
      <c r="AE35" s="121">
        <f t="shared" si="36"/>
        <v>-3868.7142857142858</v>
      </c>
      <c r="AF35" s="128">
        <f t="shared" si="36"/>
        <v>-4298.5714285714284</v>
      </c>
      <c r="AG35" s="121">
        <f t="shared" si="35"/>
        <v>-4728.4285714285716</v>
      </c>
      <c r="AH35" s="121">
        <f t="shared" si="35"/>
        <v>-5158.2857142857147</v>
      </c>
      <c r="AI35" s="121"/>
      <c r="BM35" s="126"/>
      <c r="BS35" s="127"/>
    </row>
    <row r="36" spans="1:71" s="125" customFormat="1" x14ac:dyDescent="0.2">
      <c r="A36" s="120"/>
      <c r="B36" s="121"/>
      <c r="C36" s="121"/>
      <c r="D36" s="122"/>
      <c r="E36" s="121"/>
      <c r="F36" s="121"/>
      <c r="G36" s="121"/>
      <c r="H36" s="121"/>
      <c r="I36" s="121"/>
      <c r="J36" s="121"/>
      <c r="K36" s="123"/>
      <c r="L36" s="124"/>
      <c r="M36" s="124"/>
      <c r="N36" s="124"/>
      <c r="O36" s="124"/>
      <c r="P36" s="124"/>
      <c r="R36" s="120">
        <v>9</v>
      </c>
      <c r="S36" s="121"/>
      <c r="T36" s="121"/>
      <c r="U36" s="121">
        <f>U39*4/5</f>
        <v>133.71428571428572</v>
      </c>
      <c r="V36" s="121"/>
      <c r="W36" s="5">
        <f t="shared" ref="W36:AH36" si="37">W$6*$U36</f>
        <v>133.71428571428572</v>
      </c>
      <c r="X36" s="5">
        <f t="shared" si="37"/>
        <v>267.42857142857144</v>
      </c>
      <c r="Y36" s="5">
        <f t="shared" si="37"/>
        <v>401.14285714285717</v>
      </c>
      <c r="Z36" s="5">
        <f t="shared" si="37"/>
        <v>534.85714285714289</v>
      </c>
      <c r="AA36" s="5">
        <f t="shared" si="37"/>
        <v>668.57142857142867</v>
      </c>
      <c r="AB36" s="5">
        <f t="shared" si="37"/>
        <v>802.28571428571433</v>
      </c>
      <c r="AC36" s="5">
        <f t="shared" si="37"/>
        <v>936</v>
      </c>
      <c r="AD36" s="5">
        <f t="shared" si="37"/>
        <v>1069.7142857142858</v>
      </c>
      <c r="AE36" s="5">
        <f t="shared" si="37"/>
        <v>1203.4285714285716</v>
      </c>
      <c r="AF36" s="5">
        <f t="shared" si="37"/>
        <v>1337.1428571428573</v>
      </c>
      <c r="AG36" s="5">
        <f t="shared" si="37"/>
        <v>1470.8571428571429</v>
      </c>
      <c r="AH36" s="5">
        <f t="shared" si="37"/>
        <v>1604.5714285714287</v>
      </c>
      <c r="AI36" s="121"/>
      <c r="BM36" s="126"/>
      <c r="BS36" s="127"/>
    </row>
    <row r="37" spans="1:71" s="125" customFormat="1" x14ac:dyDescent="0.2">
      <c r="A37" s="120"/>
      <c r="B37" s="121"/>
      <c r="C37" s="121"/>
      <c r="D37" s="122"/>
      <c r="E37" s="121"/>
      <c r="F37" s="121"/>
      <c r="G37" s="121"/>
      <c r="H37" s="121"/>
      <c r="I37" s="121"/>
      <c r="J37" s="121"/>
      <c r="K37" s="123"/>
      <c r="L37" s="124"/>
      <c r="M37" s="124"/>
      <c r="N37" s="124"/>
      <c r="O37" s="124"/>
      <c r="P37" s="124"/>
      <c r="R37" s="120">
        <v>9</v>
      </c>
      <c r="S37" s="128" t="s">
        <v>8</v>
      </c>
      <c r="T37" s="121"/>
      <c r="U37" s="121">
        <f t="shared" ref="U37:U38" si="38">U40*4/5</f>
        <v>223.42857142857142</v>
      </c>
      <c r="V37" s="121"/>
      <c r="W37" s="121">
        <f>-W$8/2+W$6*$U37</f>
        <v>-316.57142857142856</v>
      </c>
      <c r="X37" s="121">
        <f t="shared" ref="X37:AH38" si="39">-X$8/2+X$6*$U37</f>
        <v>-633.14285714285711</v>
      </c>
      <c r="Y37" s="121">
        <f t="shared" si="39"/>
        <v>-949.71428571428578</v>
      </c>
      <c r="Z37" s="121">
        <f t="shared" si="39"/>
        <v>-1266.2857142857142</v>
      </c>
      <c r="AA37" s="121">
        <f t="shared" si="39"/>
        <v>-1582.8571428571429</v>
      </c>
      <c r="AB37" s="121">
        <f t="shared" si="39"/>
        <v>-1899.4285714285716</v>
      </c>
      <c r="AC37" s="121">
        <f t="shared" si="39"/>
        <v>-2216</v>
      </c>
      <c r="AD37" s="121">
        <f t="shared" si="39"/>
        <v>-2532.5714285714284</v>
      </c>
      <c r="AE37" s="128">
        <f t="shared" si="39"/>
        <v>-2849.1428571428573</v>
      </c>
      <c r="AF37" s="121">
        <f t="shared" si="39"/>
        <v>-3165.7142857142858</v>
      </c>
      <c r="AG37" s="121">
        <f t="shared" si="39"/>
        <v>-3482.2857142857142</v>
      </c>
      <c r="AH37" s="121">
        <f t="shared" si="39"/>
        <v>-3798.8571428571431</v>
      </c>
      <c r="AI37" s="121"/>
      <c r="BM37" s="126"/>
      <c r="BS37" s="127"/>
    </row>
    <row r="38" spans="1:71" s="125" customFormat="1" x14ac:dyDescent="0.2">
      <c r="A38" s="120"/>
      <c r="B38" s="121"/>
      <c r="C38" s="121"/>
      <c r="D38" s="122"/>
      <c r="E38" s="121"/>
      <c r="F38" s="121"/>
      <c r="G38" s="121"/>
      <c r="H38" s="121"/>
      <c r="I38" s="121"/>
      <c r="J38" s="121"/>
      <c r="K38" s="123"/>
      <c r="L38" s="124"/>
      <c r="M38" s="124"/>
      <c r="N38" s="124"/>
      <c r="O38" s="124"/>
      <c r="P38" s="124"/>
      <c r="R38" s="120">
        <v>9</v>
      </c>
      <c r="S38" s="128" t="s">
        <v>16</v>
      </c>
      <c r="T38" s="121"/>
      <c r="U38" s="121">
        <f t="shared" si="38"/>
        <v>146.85714285714283</v>
      </c>
      <c r="V38" s="121"/>
      <c r="W38" s="121">
        <f t="shared" ref="W38:AF38" si="40">-W$8/2+W$6*$U38</f>
        <v>-393.14285714285717</v>
      </c>
      <c r="X38" s="121">
        <f t="shared" si="40"/>
        <v>-786.28571428571433</v>
      </c>
      <c r="Y38" s="121">
        <f t="shared" si="40"/>
        <v>-1179.4285714285716</v>
      </c>
      <c r="Z38" s="121">
        <f t="shared" si="40"/>
        <v>-1572.5714285714287</v>
      </c>
      <c r="AA38" s="121">
        <f t="shared" si="40"/>
        <v>-1965.7142857142858</v>
      </c>
      <c r="AB38" s="121">
        <f t="shared" si="40"/>
        <v>-2358.8571428571431</v>
      </c>
      <c r="AC38" s="121">
        <f t="shared" si="40"/>
        <v>-2752</v>
      </c>
      <c r="AD38" s="121">
        <f t="shared" si="40"/>
        <v>-3145.1428571428573</v>
      </c>
      <c r="AE38" s="128">
        <f t="shared" si="40"/>
        <v>-3538.2857142857147</v>
      </c>
      <c r="AF38" s="121">
        <f t="shared" si="40"/>
        <v>-3931.4285714285716</v>
      </c>
      <c r="AG38" s="121">
        <f t="shared" si="39"/>
        <v>-4324.5714285714294</v>
      </c>
      <c r="AH38" s="121">
        <f t="shared" si="39"/>
        <v>-4717.7142857142862</v>
      </c>
      <c r="AI38" s="121"/>
      <c r="BM38" s="126"/>
      <c r="BS38" s="127"/>
    </row>
    <row r="39" spans="1:71" s="125" customFormat="1" x14ac:dyDescent="0.2">
      <c r="A39" s="120"/>
      <c r="B39" s="121"/>
      <c r="C39" s="121"/>
      <c r="D39" s="122"/>
      <c r="E39" s="121"/>
      <c r="F39" s="121"/>
      <c r="G39" s="121"/>
      <c r="H39" s="121"/>
      <c r="I39" s="121"/>
      <c r="J39" s="121"/>
      <c r="K39" s="123"/>
      <c r="L39" s="124"/>
      <c r="M39" s="124"/>
      <c r="N39" s="124"/>
      <c r="O39" s="124"/>
      <c r="P39" s="124"/>
      <c r="R39" s="120">
        <v>8</v>
      </c>
      <c r="S39" s="121"/>
      <c r="T39" s="121"/>
      <c r="U39" s="121">
        <f>U42*5/6</f>
        <v>167.14285714285714</v>
      </c>
      <c r="V39" s="121"/>
      <c r="W39" s="5">
        <f t="shared" ref="W39:AH39" si="41">W$6*$U39</f>
        <v>167.14285714285714</v>
      </c>
      <c r="X39" s="5">
        <f t="shared" si="41"/>
        <v>334.28571428571428</v>
      </c>
      <c r="Y39" s="5">
        <f t="shared" si="41"/>
        <v>501.42857142857144</v>
      </c>
      <c r="Z39" s="5">
        <f t="shared" si="41"/>
        <v>668.57142857142856</v>
      </c>
      <c r="AA39" s="5">
        <f t="shared" si="41"/>
        <v>835.71428571428567</v>
      </c>
      <c r="AB39" s="5">
        <f t="shared" si="41"/>
        <v>1002.8571428571429</v>
      </c>
      <c r="AC39" s="5">
        <f t="shared" si="41"/>
        <v>1170</v>
      </c>
      <c r="AD39" s="5">
        <f t="shared" si="41"/>
        <v>1337.1428571428571</v>
      </c>
      <c r="AE39" s="5">
        <f t="shared" si="41"/>
        <v>1504.2857142857142</v>
      </c>
      <c r="AF39" s="5">
        <f t="shared" si="41"/>
        <v>1671.4285714285713</v>
      </c>
      <c r="AG39" s="5">
        <f t="shared" si="41"/>
        <v>1838.5714285714284</v>
      </c>
      <c r="AH39" s="5">
        <f t="shared" si="41"/>
        <v>2005.7142857142858</v>
      </c>
      <c r="AI39" s="121"/>
      <c r="BM39" s="126"/>
      <c r="BS39" s="127"/>
    </row>
    <row r="40" spans="1:71" s="125" customFormat="1" x14ac:dyDescent="0.2">
      <c r="A40" s="120"/>
      <c r="B40" s="121"/>
      <c r="C40" s="121"/>
      <c r="D40" s="122"/>
      <c r="E40" s="121"/>
      <c r="F40" s="121"/>
      <c r="G40" s="121"/>
      <c r="H40" s="121"/>
      <c r="I40" s="121"/>
      <c r="J40" s="121"/>
      <c r="K40" s="123"/>
      <c r="L40" s="124"/>
      <c r="M40" s="124"/>
      <c r="N40" s="124"/>
      <c r="O40" s="124"/>
      <c r="P40" s="124"/>
      <c r="R40" s="120">
        <v>8</v>
      </c>
      <c r="S40" s="128" t="s">
        <v>8</v>
      </c>
      <c r="T40" s="121"/>
      <c r="U40" s="121">
        <f t="shared" ref="U40:U41" si="42">U43*5/6</f>
        <v>279.28571428571428</v>
      </c>
      <c r="V40" s="121"/>
      <c r="W40" s="121">
        <f>-W$8/2+W$6*$U40</f>
        <v>-260.71428571428572</v>
      </c>
      <c r="X40" s="121">
        <f t="shared" ref="X40:AH41" si="43">-X$8/2+X$6*$U40</f>
        <v>-521.42857142857144</v>
      </c>
      <c r="Y40" s="121">
        <f t="shared" si="43"/>
        <v>-782.14285714285711</v>
      </c>
      <c r="Z40" s="121">
        <f t="shared" si="43"/>
        <v>-1042.8571428571429</v>
      </c>
      <c r="AA40" s="121">
        <f t="shared" si="43"/>
        <v>-1303.5714285714287</v>
      </c>
      <c r="AB40" s="121">
        <f t="shared" si="43"/>
        <v>-1564.2857142857142</v>
      </c>
      <c r="AC40" s="121">
        <f t="shared" si="43"/>
        <v>-1825</v>
      </c>
      <c r="AD40" s="128">
        <f t="shared" si="43"/>
        <v>-2085.7142857142858</v>
      </c>
      <c r="AE40" s="121">
        <f t="shared" si="43"/>
        <v>-2346.4285714285716</v>
      </c>
      <c r="AF40" s="121">
        <f t="shared" si="43"/>
        <v>-2607.1428571428573</v>
      </c>
      <c r="AG40" s="121">
        <f t="shared" si="43"/>
        <v>-2867.8571428571431</v>
      </c>
      <c r="AH40" s="121">
        <f t="shared" si="43"/>
        <v>-3128.5714285714284</v>
      </c>
      <c r="AI40" s="121"/>
      <c r="BM40" s="126"/>
      <c r="BS40" s="127"/>
    </row>
    <row r="41" spans="1:71" s="125" customFormat="1" x14ac:dyDescent="0.2">
      <c r="A41" s="120"/>
      <c r="B41" s="121"/>
      <c r="C41" s="121"/>
      <c r="D41" s="122"/>
      <c r="E41" s="121"/>
      <c r="F41" s="121"/>
      <c r="G41" s="121"/>
      <c r="H41" s="121"/>
      <c r="I41" s="121"/>
      <c r="J41" s="121"/>
      <c r="K41" s="123"/>
      <c r="L41" s="124"/>
      <c r="M41" s="124"/>
      <c r="N41" s="124"/>
      <c r="O41" s="124"/>
      <c r="P41" s="124"/>
      <c r="R41" s="120">
        <v>8</v>
      </c>
      <c r="S41" s="128" t="s">
        <v>16</v>
      </c>
      <c r="T41" s="121"/>
      <c r="U41" s="121">
        <f t="shared" si="42"/>
        <v>183.57142857142856</v>
      </c>
      <c r="V41" s="121"/>
      <c r="W41" s="121">
        <f t="shared" ref="W41:AF41" si="44">-W$8/2+W$6*$U41</f>
        <v>-356.42857142857144</v>
      </c>
      <c r="X41" s="121">
        <f t="shared" si="44"/>
        <v>-712.85714285714289</v>
      </c>
      <c r="Y41" s="121">
        <f t="shared" si="44"/>
        <v>-1069.2857142857142</v>
      </c>
      <c r="Z41" s="121">
        <f t="shared" si="44"/>
        <v>-1425.7142857142858</v>
      </c>
      <c r="AA41" s="121">
        <f t="shared" si="44"/>
        <v>-1782.1428571428573</v>
      </c>
      <c r="AB41" s="121">
        <f t="shared" si="44"/>
        <v>-2138.5714285714284</v>
      </c>
      <c r="AC41" s="121">
        <f t="shared" si="44"/>
        <v>-2495</v>
      </c>
      <c r="AD41" s="128">
        <f t="shared" si="44"/>
        <v>-2851.4285714285716</v>
      </c>
      <c r="AE41" s="121">
        <f t="shared" si="44"/>
        <v>-3207.8571428571431</v>
      </c>
      <c r="AF41" s="121">
        <f t="shared" si="44"/>
        <v>-3564.2857142857147</v>
      </c>
      <c r="AG41" s="121">
        <f t="shared" si="43"/>
        <v>-3920.7142857142858</v>
      </c>
      <c r="AH41" s="121">
        <f t="shared" si="43"/>
        <v>-4277.1428571428569</v>
      </c>
      <c r="AI41" s="121"/>
      <c r="BM41" s="126"/>
      <c r="BS41" s="127"/>
    </row>
    <row r="42" spans="1:71" s="125" customFormat="1" x14ac:dyDescent="0.2">
      <c r="A42" s="120"/>
      <c r="B42" s="121"/>
      <c r="C42" s="121"/>
      <c r="D42" s="122"/>
      <c r="E42" s="121"/>
      <c r="F42" s="121"/>
      <c r="G42" s="121"/>
      <c r="H42" s="121"/>
      <c r="I42" s="121"/>
      <c r="J42" s="121"/>
      <c r="K42" s="123"/>
      <c r="L42" s="124"/>
      <c r="M42" s="124"/>
      <c r="N42" s="124"/>
      <c r="O42" s="124"/>
      <c r="P42" s="124"/>
      <c r="R42" s="120">
        <v>7</v>
      </c>
      <c r="S42" s="121"/>
      <c r="T42" s="121"/>
      <c r="U42" s="121">
        <f>U45*6/7</f>
        <v>200.57142857142858</v>
      </c>
      <c r="V42" s="121"/>
      <c r="W42" s="5">
        <f t="shared" ref="W42:AH42" si="45">W$6*$U42</f>
        <v>200.57142857142858</v>
      </c>
      <c r="X42" s="5">
        <f t="shared" si="45"/>
        <v>401.14285714285717</v>
      </c>
      <c r="Y42" s="5">
        <f t="shared" si="45"/>
        <v>601.71428571428578</v>
      </c>
      <c r="Z42" s="5">
        <f t="shared" si="45"/>
        <v>802.28571428571433</v>
      </c>
      <c r="AA42" s="5">
        <f t="shared" si="45"/>
        <v>1002.8571428571429</v>
      </c>
      <c r="AB42" s="5">
        <f t="shared" si="45"/>
        <v>1203.4285714285716</v>
      </c>
      <c r="AC42" s="5">
        <f t="shared" si="45"/>
        <v>1404</v>
      </c>
      <c r="AD42" s="5">
        <f t="shared" si="45"/>
        <v>1604.5714285714287</v>
      </c>
      <c r="AE42" s="5">
        <f t="shared" si="45"/>
        <v>1805.1428571428573</v>
      </c>
      <c r="AF42" s="5">
        <f t="shared" si="45"/>
        <v>2005.7142857142858</v>
      </c>
      <c r="AG42" s="5">
        <f t="shared" si="45"/>
        <v>2206.2857142857142</v>
      </c>
      <c r="AH42" s="5">
        <f t="shared" si="45"/>
        <v>2406.8571428571431</v>
      </c>
      <c r="AI42" s="121"/>
      <c r="BM42" s="126"/>
      <c r="BS42" s="127"/>
    </row>
    <row r="43" spans="1:71" s="125" customFormat="1" x14ac:dyDescent="0.2">
      <c r="A43" s="120"/>
      <c r="B43" s="121"/>
      <c r="C43" s="121"/>
      <c r="D43" s="122"/>
      <c r="E43" s="121"/>
      <c r="F43" s="121"/>
      <c r="G43" s="121"/>
      <c r="H43" s="121"/>
      <c r="I43" s="121"/>
      <c r="J43" s="121"/>
      <c r="K43" s="123"/>
      <c r="L43" s="124"/>
      <c r="M43" s="124"/>
      <c r="N43" s="124"/>
      <c r="O43" s="124"/>
      <c r="P43" s="124"/>
      <c r="R43" s="120">
        <v>7</v>
      </c>
      <c r="S43" s="128" t="s">
        <v>8</v>
      </c>
      <c r="T43" s="121"/>
      <c r="U43" s="121">
        <f t="shared" ref="U43:U44" si="46">U46*6/7</f>
        <v>335.14285714285717</v>
      </c>
      <c r="V43" s="121"/>
      <c r="W43" s="121">
        <f>-W$8/2+W$6*$U43</f>
        <v>-204.85714285714283</v>
      </c>
      <c r="X43" s="121">
        <f t="shared" ref="X43:AH44" si="47">-X$8/2+X$6*$U43</f>
        <v>-409.71428571428567</v>
      </c>
      <c r="Y43" s="121">
        <f t="shared" si="47"/>
        <v>-614.57142857142844</v>
      </c>
      <c r="Z43" s="121">
        <f t="shared" si="47"/>
        <v>-819.42857142857133</v>
      </c>
      <c r="AA43" s="121">
        <f t="shared" si="47"/>
        <v>-1024.2857142857142</v>
      </c>
      <c r="AB43" s="121">
        <f t="shared" si="47"/>
        <v>-1229.1428571428569</v>
      </c>
      <c r="AC43" s="128">
        <f t="shared" si="47"/>
        <v>-1434</v>
      </c>
      <c r="AD43" s="121">
        <f t="shared" si="47"/>
        <v>-1638.8571428571427</v>
      </c>
      <c r="AE43" s="121">
        <f t="shared" si="47"/>
        <v>-1843.7142857142853</v>
      </c>
      <c r="AF43" s="121">
        <f t="shared" si="47"/>
        <v>-2048.5714285714284</v>
      </c>
      <c r="AG43" s="121">
        <f t="shared" si="47"/>
        <v>-2253.4285714285711</v>
      </c>
      <c r="AH43" s="121">
        <f t="shared" si="47"/>
        <v>-2458.2857142857138</v>
      </c>
      <c r="AI43" s="121"/>
      <c r="BM43" s="126"/>
      <c r="BS43" s="127"/>
    </row>
    <row r="44" spans="1:71" s="125" customFormat="1" x14ac:dyDescent="0.2">
      <c r="A44" s="120"/>
      <c r="B44" s="121"/>
      <c r="C44" s="121"/>
      <c r="D44" s="122"/>
      <c r="E44" s="121"/>
      <c r="F44" s="121"/>
      <c r="G44" s="121"/>
      <c r="H44" s="121"/>
      <c r="I44" s="121"/>
      <c r="J44" s="121"/>
      <c r="K44" s="123"/>
      <c r="L44" s="124"/>
      <c r="M44" s="124"/>
      <c r="N44" s="124"/>
      <c r="O44" s="124"/>
      <c r="P44" s="124"/>
      <c r="R44" s="120">
        <v>7</v>
      </c>
      <c r="S44" s="128" t="s">
        <v>16</v>
      </c>
      <c r="T44" s="121"/>
      <c r="U44" s="121">
        <f t="shared" si="46"/>
        <v>220.28571428571428</v>
      </c>
      <c r="V44" s="121"/>
      <c r="W44" s="121">
        <f t="shared" ref="W44:AF44" si="48">-W$8/2+W$6*$U44</f>
        <v>-319.71428571428572</v>
      </c>
      <c r="X44" s="121">
        <f t="shared" si="48"/>
        <v>-639.42857142857144</v>
      </c>
      <c r="Y44" s="121">
        <f t="shared" si="48"/>
        <v>-959.14285714285711</v>
      </c>
      <c r="Z44" s="121">
        <f t="shared" si="48"/>
        <v>-1278.8571428571429</v>
      </c>
      <c r="AA44" s="121">
        <f t="shared" si="48"/>
        <v>-1598.5714285714287</v>
      </c>
      <c r="AB44" s="121">
        <f t="shared" si="48"/>
        <v>-1918.2857142857142</v>
      </c>
      <c r="AC44" s="128">
        <f t="shared" si="48"/>
        <v>-2238</v>
      </c>
      <c r="AD44" s="121">
        <f t="shared" si="48"/>
        <v>-2557.7142857142858</v>
      </c>
      <c r="AE44" s="121">
        <f t="shared" si="48"/>
        <v>-2877.4285714285716</v>
      </c>
      <c r="AF44" s="121">
        <f t="shared" si="48"/>
        <v>-3197.1428571428573</v>
      </c>
      <c r="AG44" s="121">
        <f t="shared" si="47"/>
        <v>-3516.8571428571431</v>
      </c>
      <c r="AH44" s="121">
        <f t="shared" si="47"/>
        <v>-3836.5714285714284</v>
      </c>
      <c r="AI44" s="121"/>
      <c r="BM44" s="126"/>
      <c r="BS44" s="127"/>
    </row>
    <row r="45" spans="1:71" ht="13.5" thickBot="1" x14ac:dyDescent="0.25">
      <c r="A45" s="9">
        <v>6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R45" s="9">
        <v>6</v>
      </c>
      <c r="S45" s="5" t="s">
        <v>15</v>
      </c>
      <c r="T45" s="5"/>
      <c r="U45" s="5">
        <f>U21-(U19-1)</f>
        <v>234</v>
      </c>
      <c r="V45" s="5"/>
      <c r="W45" s="5">
        <f t="shared" ref="W45:AH45" si="49">W$6*$U45</f>
        <v>234</v>
      </c>
      <c r="X45" s="5">
        <f t="shared" si="49"/>
        <v>468</v>
      </c>
      <c r="Y45" s="5">
        <f t="shared" si="49"/>
        <v>702</v>
      </c>
      <c r="Z45" s="5">
        <f t="shared" si="49"/>
        <v>936</v>
      </c>
      <c r="AA45" s="5">
        <f t="shared" si="49"/>
        <v>1170</v>
      </c>
      <c r="AB45" s="5">
        <f t="shared" si="49"/>
        <v>1404</v>
      </c>
      <c r="AC45" s="5">
        <f t="shared" si="49"/>
        <v>1638</v>
      </c>
      <c r="AD45" s="5">
        <f t="shared" si="49"/>
        <v>1872</v>
      </c>
      <c r="AE45" s="5">
        <f t="shared" si="49"/>
        <v>2106</v>
      </c>
      <c r="AF45" s="5">
        <f t="shared" si="49"/>
        <v>2340</v>
      </c>
      <c r="AG45" s="5">
        <f t="shared" si="49"/>
        <v>2574</v>
      </c>
      <c r="AH45" s="5">
        <f t="shared" si="49"/>
        <v>2808</v>
      </c>
      <c r="AI45" s="5"/>
    </row>
    <row r="46" spans="1:71" ht="13.5" thickBot="1" x14ac:dyDescent="0.25">
      <c r="A46" s="9">
        <v>6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R46" s="9">
        <v>6</v>
      </c>
      <c r="S46" s="6" t="s">
        <v>8</v>
      </c>
      <c r="T46" s="5"/>
      <c r="U46" s="7">
        <v>391</v>
      </c>
      <c r="V46" s="5"/>
      <c r="W46" s="5">
        <f>-W$8/2+W$6*$U46</f>
        <v>-149</v>
      </c>
      <c r="X46" s="5">
        <f t="shared" ref="X46:AH46" si="50">-X$8/2+X$6*$U46</f>
        <v>-298</v>
      </c>
      <c r="Y46" s="5">
        <f t="shared" si="50"/>
        <v>-447</v>
      </c>
      <c r="Z46" s="5">
        <f t="shared" si="50"/>
        <v>-596</v>
      </c>
      <c r="AA46" s="5">
        <f t="shared" si="50"/>
        <v>-745</v>
      </c>
      <c r="AB46" s="10">
        <f t="shared" si="50"/>
        <v>-894</v>
      </c>
      <c r="AC46" s="5">
        <f t="shared" si="50"/>
        <v>-1043</v>
      </c>
      <c r="AD46" s="5">
        <f t="shared" si="50"/>
        <v>-1192</v>
      </c>
      <c r="AE46" s="5">
        <f t="shared" si="50"/>
        <v>-1341</v>
      </c>
      <c r="AF46" s="5">
        <f t="shared" si="50"/>
        <v>-1490</v>
      </c>
      <c r="AG46" s="5">
        <f t="shared" si="50"/>
        <v>-1639</v>
      </c>
      <c r="AH46" s="5">
        <f t="shared" si="50"/>
        <v>-1788</v>
      </c>
      <c r="AI46" s="5"/>
    </row>
    <row r="47" spans="1:71" x14ac:dyDescent="0.2">
      <c r="A47" s="9">
        <v>6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R47" s="9">
        <v>6</v>
      </c>
      <c r="S47" s="6" t="s">
        <v>16</v>
      </c>
      <c r="T47" s="5"/>
      <c r="U47" s="5">
        <f>U21-U17/2</f>
        <v>257</v>
      </c>
      <c r="V47" s="5"/>
      <c r="W47" s="5">
        <f t="shared" ref="W47:AF56" si="51">-W$8/2+W$6*$U47</f>
        <v>-283</v>
      </c>
      <c r="X47" s="5">
        <f t="shared" si="51"/>
        <v>-566</v>
      </c>
      <c r="Y47" s="5">
        <f t="shared" si="51"/>
        <v>-849</v>
      </c>
      <c r="Z47" s="5">
        <f t="shared" si="51"/>
        <v>-1132</v>
      </c>
      <c r="AA47" s="5">
        <f t="shared" si="51"/>
        <v>-1415</v>
      </c>
      <c r="AB47" s="6">
        <f t="shared" si="51"/>
        <v>-1698</v>
      </c>
      <c r="AC47" s="5">
        <f t="shared" si="51"/>
        <v>-1981</v>
      </c>
      <c r="AD47" s="5">
        <f t="shared" si="51"/>
        <v>-2264</v>
      </c>
      <c r="AE47" s="5">
        <f t="shared" si="51"/>
        <v>-2547</v>
      </c>
      <c r="AF47" s="5">
        <f t="shared" si="51"/>
        <v>-2830</v>
      </c>
      <c r="AG47" s="5">
        <f t="shared" ref="AG47:AH61" si="52">-AG$8/2+AG$6*$U47</f>
        <v>-3113</v>
      </c>
      <c r="AH47" s="5">
        <f t="shared" si="52"/>
        <v>-3396</v>
      </c>
      <c r="AI47" s="5"/>
    </row>
    <row r="48" spans="1:71" ht="13.5" thickBot="1" x14ac:dyDescent="0.25">
      <c r="A48" s="9">
        <v>5</v>
      </c>
      <c r="B48" s="5" t="s">
        <v>17</v>
      </c>
      <c r="C48" s="5"/>
      <c r="D48" s="7">
        <v>904</v>
      </c>
      <c r="E48" s="5"/>
      <c r="F48" s="5">
        <f t="shared" ref="F48:O48" si="53">-F$8/2+F$6*$D48</f>
        <v>-56</v>
      </c>
      <c r="G48" s="5">
        <f t="shared" si="53"/>
        <v>-112</v>
      </c>
      <c r="H48" s="5">
        <f t="shared" si="53"/>
        <v>-168</v>
      </c>
      <c r="I48" s="5">
        <f t="shared" si="53"/>
        <v>-224</v>
      </c>
      <c r="J48" s="5">
        <f t="shared" si="53"/>
        <v>-280</v>
      </c>
      <c r="K48" s="5">
        <f t="shared" si="53"/>
        <v>-336</v>
      </c>
      <c r="L48" s="5">
        <f t="shared" si="53"/>
        <v>-392</v>
      </c>
      <c r="M48" s="5">
        <f t="shared" si="53"/>
        <v>-448</v>
      </c>
      <c r="N48" s="5">
        <f t="shared" si="53"/>
        <v>-504</v>
      </c>
      <c r="O48" s="5">
        <f t="shared" si="53"/>
        <v>-560</v>
      </c>
      <c r="P48" s="5">
        <f t="shared" ref="P48" si="54">-P$8/2+P$6*$D48</f>
        <v>-616</v>
      </c>
      <c r="R48" s="9">
        <v>5</v>
      </c>
      <c r="S48" s="5" t="s">
        <v>17</v>
      </c>
      <c r="T48" s="5"/>
      <c r="U48" s="7">
        <v>490</v>
      </c>
      <c r="V48" s="5"/>
      <c r="W48" s="5">
        <f t="shared" si="51"/>
        <v>-50</v>
      </c>
      <c r="X48" s="5">
        <f t="shared" si="51"/>
        <v>-100</v>
      </c>
      <c r="Y48" s="5">
        <f t="shared" si="51"/>
        <v>-150</v>
      </c>
      <c r="Z48" s="5">
        <f t="shared" si="51"/>
        <v>-200</v>
      </c>
      <c r="AA48" s="5">
        <f t="shared" si="51"/>
        <v>-250</v>
      </c>
      <c r="AB48" s="5">
        <f t="shared" si="51"/>
        <v>-300</v>
      </c>
      <c r="AC48" s="5">
        <f t="shared" si="51"/>
        <v>-350</v>
      </c>
      <c r="AD48" s="5">
        <f t="shared" si="51"/>
        <v>-400</v>
      </c>
      <c r="AE48" s="5">
        <f t="shared" si="51"/>
        <v>-450</v>
      </c>
      <c r="AF48" s="5">
        <f t="shared" si="51"/>
        <v>-500</v>
      </c>
      <c r="AG48" s="5">
        <f t="shared" si="52"/>
        <v>-550</v>
      </c>
      <c r="AH48" s="5">
        <f t="shared" si="52"/>
        <v>-600</v>
      </c>
      <c r="AI48" s="5"/>
    </row>
    <row r="49" spans="1:61" ht="13.5" thickBot="1" x14ac:dyDescent="0.25">
      <c r="A49" s="9">
        <v>5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R49" s="9">
        <v>5</v>
      </c>
      <c r="S49" s="6" t="s">
        <v>8</v>
      </c>
      <c r="T49" s="5"/>
      <c r="U49" s="5">
        <f>U48</f>
        <v>490</v>
      </c>
      <c r="V49" s="5"/>
      <c r="W49" s="5">
        <f t="shared" si="51"/>
        <v>-50</v>
      </c>
      <c r="X49" s="5">
        <f t="shared" si="51"/>
        <v>-100</v>
      </c>
      <c r="Y49" s="5">
        <f t="shared" si="51"/>
        <v>-150</v>
      </c>
      <c r="Z49" s="5">
        <f t="shared" si="51"/>
        <v>-200</v>
      </c>
      <c r="AA49" s="10">
        <f t="shared" si="51"/>
        <v>-250</v>
      </c>
      <c r="AB49" s="5">
        <f t="shared" si="51"/>
        <v>-300</v>
      </c>
      <c r="AC49" s="5">
        <f t="shared" si="51"/>
        <v>-350</v>
      </c>
      <c r="AD49" s="5">
        <f t="shared" si="51"/>
        <v>-400</v>
      </c>
      <c r="AE49" s="5">
        <f t="shared" si="51"/>
        <v>-450</v>
      </c>
      <c r="AF49" s="5">
        <f t="shared" si="51"/>
        <v>-500</v>
      </c>
      <c r="AG49" s="5">
        <f t="shared" si="52"/>
        <v>-550</v>
      </c>
      <c r="AH49" s="5">
        <f t="shared" si="52"/>
        <v>-600</v>
      </c>
      <c r="AI49" s="5"/>
      <c r="AJ49" t="s">
        <v>28</v>
      </c>
      <c r="AY49" s="117">
        <f>F64</f>
        <v>0.6</v>
      </c>
      <c r="AZ49" s="22"/>
      <c r="BA49" s="19">
        <f>G66</f>
        <v>0.60453539222998165</v>
      </c>
      <c r="BB49" s="22"/>
      <c r="BC49" s="19">
        <f>H66</f>
        <v>0.63376347548986367</v>
      </c>
      <c r="BD49" s="22"/>
      <c r="BE49" s="19">
        <f>I66</f>
        <v>0.70229829140958699</v>
      </c>
      <c r="BF49" s="22"/>
      <c r="BG49" s="19">
        <f>J66</f>
        <v>0.8328168011390602</v>
      </c>
      <c r="BH49" s="22"/>
      <c r="BI49" s="118">
        <f>K64</f>
        <v>0.99508305647840523</v>
      </c>
    </row>
    <row r="50" spans="1:61" x14ac:dyDescent="0.2">
      <c r="A50" s="9">
        <v>5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R50" s="9">
        <v>5</v>
      </c>
      <c r="S50" s="6" t="s">
        <v>16</v>
      </c>
      <c r="T50" s="5"/>
      <c r="U50" s="5">
        <f>U49-U$17/2</f>
        <v>356</v>
      </c>
      <c r="V50" s="5"/>
      <c r="W50" s="5">
        <f t="shared" si="51"/>
        <v>-184</v>
      </c>
      <c r="X50" s="5">
        <f t="shared" si="51"/>
        <v>-368</v>
      </c>
      <c r="Y50" s="5">
        <f t="shared" si="51"/>
        <v>-552</v>
      </c>
      <c r="Z50" s="5">
        <f t="shared" si="51"/>
        <v>-736</v>
      </c>
      <c r="AA50" s="6">
        <f t="shared" si="51"/>
        <v>-920</v>
      </c>
      <c r="AB50" s="5">
        <f t="shared" si="51"/>
        <v>-1104</v>
      </c>
      <c r="AC50" s="5">
        <f t="shared" si="51"/>
        <v>-1288</v>
      </c>
      <c r="AD50" s="5">
        <f t="shared" si="51"/>
        <v>-1472</v>
      </c>
      <c r="AE50" s="5">
        <f t="shared" si="51"/>
        <v>-1656</v>
      </c>
      <c r="AF50" s="5">
        <f t="shared" si="51"/>
        <v>-1840</v>
      </c>
      <c r="AG50" s="5">
        <f t="shared" si="52"/>
        <v>-2024</v>
      </c>
      <c r="AH50" s="5">
        <f t="shared" si="52"/>
        <v>-2208</v>
      </c>
      <c r="AI50" s="5"/>
    </row>
    <row r="51" spans="1:61" ht="13.5" thickBot="1" x14ac:dyDescent="0.25">
      <c r="A51" s="9">
        <v>4</v>
      </c>
      <c r="B51" s="5" t="s">
        <v>0</v>
      </c>
      <c r="C51" s="5"/>
      <c r="D51" s="7">
        <v>393</v>
      </c>
      <c r="E51" s="5"/>
      <c r="F51" s="5">
        <f t="shared" ref="F51:O51" si="55">-F$8/2+F$6*$D51</f>
        <v>-567</v>
      </c>
      <c r="G51" s="5">
        <f t="shared" si="55"/>
        <v>-1134</v>
      </c>
      <c r="H51" s="5">
        <f t="shared" si="55"/>
        <v>-1701</v>
      </c>
      <c r="I51" s="5">
        <f t="shared" si="55"/>
        <v>-2268</v>
      </c>
      <c r="J51" s="5">
        <f t="shared" si="55"/>
        <v>-2835</v>
      </c>
      <c r="K51" s="5">
        <f t="shared" si="55"/>
        <v>-3402</v>
      </c>
      <c r="L51" s="5">
        <f t="shared" si="55"/>
        <v>-3969</v>
      </c>
      <c r="M51" s="5">
        <f t="shared" si="55"/>
        <v>-4536</v>
      </c>
      <c r="N51" s="5">
        <f t="shared" si="55"/>
        <v>-5103</v>
      </c>
      <c r="O51" s="5">
        <f t="shared" si="55"/>
        <v>-5670</v>
      </c>
      <c r="P51" s="5">
        <f t="shared" ref="P51" si="56">-P$8/2+P$6*$D51</f>
        <v>-6237</v>
      </c>
      <c r="R51" s="9">
        <v>4</v>
      </c>
      <c r="S51" s="5" t="s">
        <v>0</v>
      </c>
      <c r="T51" s="5"/>
      <c r="U51" s="7">
        <v>607</v>
      </c>
      <c r="V51" s="5"/>
      <c r="W51" s="5">
        <f t="shared" si="51"/>
        <v>67</v>
      </c>
      <c r="X51" s="5">
        <f t="shared" si="51"/>
        <v>134</v>
      </c>
      <c r="Y51" s="5">
        <f t="shared" si="51"/>
        <v>201</v>
      </c>
      <c r="Z51" s="5">
        <f t="shared" si="51"/>
        <v>268</v>
      </c>
      <c r="AA51" s="5">
        <f t="shared" si="51"/>
        <v>335</v>
      </c>
      <c r="AB51" s="5">
        <f t="shared" si="51"/>
        <v>402</v>
      </c>
      <c r="AC51" s="5">
        <f t="shared" si="51"/>
        <v>469</v>
      </c>
      <c r="AD51" s="5">
        <f t="shared" si="51"/>
        <v>536</v>
      </c>
      <c r="AE51" s="5">
        <f t="shared" si="51"/>
        <v>603</v>
      </c>
      <c r="AF51" s="5">
        <f t="shared" si="51"/>
        <v>670</v>
      </c>
      <c r="AG51" s="5">
        <f t="shared" si="52"/>
        <v>737</v>
      </c>
      <c r="AH51" s="5">
        <f t="shared" si="52"/>
        <v>804</v>
      </c>
      <c r="AI51" s="5"/>
      <c r="AJ51" t="s">
        <v>50</v>
      </c>
      <c r="BA51" s="20">
        <f>G67</f>
        <v>4.5353922299816718E-3</v>
      </c>
      <c r="BC51" s="21">
        <f>H67</f>
        <v>3.3763475489863692E-2</v>
      </c>
      <c r="BE51" s="21">
        <f>I67</f>
        <v>0.10229829140958702</v>
      </c>
      <c r="BG51" s="21">
        <f>J67</f>
        <v>0.23281680113906023</v>
      </c>
      <c r="BI51" s="21">
        <f>K67</f>
        <v>0.39508305647840525</v>
      </c>
    </row>
    <row r="52" spans="1:61" ht="13.5" thickBot="1" x14ac:dyDescent="0.25">
      <c r="A52" s="9">
        <v>4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R52" s="9">
        <v>4</v>
      </c>
      <c r="S52" s="6" t="s">
        <v>8</v>
      </c>
      <c r="T52" s="5"/>
      <c r="U52" s="5">
        <f>U51</f>
        <v>607</v>
      </c>
      <c r="V52" s="5"/>
      <c r="W52" s="5">
        <f t="shared" si="51"/>
        <v>67</v>
      </c>
      <c r="X52" s="5">
        <f t="shared" si="51"/>
        <v>134</v>
      </c>
      <c r="Y52" s="5">
        <f t="shared" si="51"/>
        <v>201</v>
      </c>
      <c r="Z52" s="10">
        <f t="shared" si="51"/>
        <v>268</v>
      </c>
      <c r="AA52" s="5">
        <f t="shared" si="51"/>
        <v>335</v>
      </c>
      <c r="AB52" s="5">
        <f t="shared" si="51"/>
        <v>402</v>
      </c>
      <c r="AC52" s="5">
        <f t="shared" si="51"/>
        <v>469</v>
      </c>
      <c r="AD52" s="5">
        <f t="shared" si="51"/>
        <v>536</v>
      </c>
      <c r="AE52" s="5">
        <f t="shared" si="51"/>
        <v>603</v>
      </c>
      <c r="AF52" s="5">
        <f t="shared" si="51"/>
        <v>670</v>
      </c>
      <c r="AG52" s="5">
        <f t="shared" si="52"/>
        <v>737</v>
      </c>
      <c r="AH52" s="5">
        <f t="shared" si="52"/>
        <v>804</v>
      </c>
      <c r="AI52" s="5"/>
      <c r="AJ52" t="s">
        <v>49</v>
      </c>
      <c r="BC52" s="20">
        <f>H68</f>
        <v>2.9228083259882021E-2</v>
      </c>
      <c r="BE52" s="4">
        <f>I68</f>
        <v>9.7762899179605345E-2</v>
      </c>
      <c r="BG52" s="4">
        <f>J68</f>
        <v>0.22828140890907855</v>
      </c>
      <c r="BI52" s="4">
        <f>K68</f>
        <v>0.39054766424842358</v>
      </c>
    </row>
    <row r="53" spans="1:61" x14ac:dyDescent="0.2">
      <c r="A53" s="9">
        <v>4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R53" s="9">
        <v>4</v>
      </c>
      <c r="S53" s="6" t="s">
        <v>16</v>
      </c>
      <c r="T53" s="5"/>
      <c r="U53" s="5">
        <f>U52-U$17/2</f>
        <v>473</v>
      </c>
      <c r="V53" s="5"/>
      <c r="W53" s="5">
        <f t="shared" si="51"/>
        <v>-67</v>
      </c>
      <c r="X53" s="5">
        <f t="shared" si="51"/>
        <v>-134</v>
      </c>
      <c r="Y53" s="5">
        <f t="shared" si="51"/>
        <v>-201</v>
      </c>
      <c r="Z53" s="6">
        <f t="shared" si="51"/>
        <v>-268</v>
      </c>
      <c r="AA53" s="5">
        <f t="shared" si="51"/>
        <v>-335</v>
      </c>
      <c r="AB53" s="5">
        <f t="shared" si="51"/>
        <v>-402</v>
      </c>
      <c r="AC53" s="5">
        <f t="shared" si="51"/>
        <v>-469</v>
      </c>
      <c r="AD53" s="5">
        <f t="shared" si="51"/>
        <v>-536</v>
      </c>
      <c r="AE53" s="5">
        <f t="shared" si="51"/>
        <v>-603</v>
      </c>
      <c r="AF53" s="5">
        <f t="shared" si="51"/>
        <v>-670</v>
      </c>
      <c r="AG53" s="5">
        <f t="shared" si="52"/>
        <v>-737</v>
      </c>
      <c r="AH53" s="5">
        <f t="shared" si="52"/>
        <v>-804</v>
      </c>
      <c r="AI53" s="5"/>
      <c r="AJ53" t="s">
        <v>48</v>
      </c>
      <c r="BE53" s="20">
        <f>I69</f>
        <v>6.8534815919723324E-2</v>
      </c>
      <c r="BG53" s="4">
        <f>J69</f>
        <v>0.19905332564919653</v>
      </c>
      <c r="BI53" s="4">
        <f>K69</f>
        <v>0.36131958098854156</v>
      </c>
    </row>
    <row r="54" spans="1:61" ht="13.5" thickBot="1" x14ac:dyDescent="0.25">
      <c r="A54" s="9">
        <v>3</v>
      </c>
      <c r="B54" s="5" t="s">
        <v>1</v>
      </c>
      <c r="C54" s="5"/>
      <c r="D54" s="7">
        <v>393</v>
      </c>
      <c r="E54" s="5"/>
      <c r="F54" s="5">
        <f t="shared" ref="F54:O54" si="57">-F$8/2+F$6*$D54</f>
        <v>-567</v>
      </c>
      <c r="G54" s="5">
        <f t="shared" si="57"/>
        <v>-1134</v>
      </c>
      <c r="H54" s="5">
        <f t="shared" si="57"/>
        <v>-1701</v>
      </c>
      <c r="I54" s="5">
        <f t="shared" si="57"/>
        <v>-2268</v>
      </c>
      <c r="J54" s="5">
        <f t="shared" si="57"/>
        <v>-2835</v>
      </c>
      <c r="K54" s="5">
        <f t="shared" si="57"/>
        <v>-3402</v>
      </c>
      <c r="L54" s="5">
        <f t="shared" si="57"/>
        <v>-3969</v>
      </c>
      <c r="M54" s="5">
        <f t="shared" si="57"/>
        <v>-4536</v>
      </c>
      <c r="N54" s="5">
        <f t="shared" si="57"/>
        <v>-5103</v>
      </c>
      <c r="O54" s="5">
        <f t="shared" si="57"/>
        <v>-5670</v>
      </c>
      <c r="P54" s="5">
        <f t="shared" ref="P54" si="58">-P$8/2+P$6*$D54</f>
        <v>-6237</v>
      </c>
      <c r="R54" s="9">
        <v>3</v>
      </c>
      <c r="S54" s="5" t="s">
        <v>1</v>
      </c>
      <c r="T54" s="5"/>
      <c r="U54" s="7">
        <v>720</v>
      </c>
      <c r="V54" s="5"/>
      <c r="W54" s="5">
        <f t="shared" si="51"/>
        <v>180</v>
      </c>
      <c r="X54" s="5">
        <f t="shared" si="51"/>
        <v>360</v>
      </c>
      <c r="Y54" s="5">
        <f t="shared" si="51"/>
        <v>540</v>
      </c>
      <c r="Z54" s="5">
        <f t="shared" si="51"/>
        <v>720</v>
      </c>
      <c r="AA54" s="5">
        <f t="shared" si="51"/>
        <v>900</v>
      </c>
      <c r="AB54" s="5">
        <f t="shared" si="51"/>
        <v>1080</v>
      </c>
      <c r="AC54" s="5">
        <f t="shared" si="51"/>
        <v>1260</v>
      </c>
      <c r="AD54" s="5">
        <f t="shared" si="51"/>
        <v>1440</v>
      </c>
      <c r="AE54" s="5">
        <f t="shared" si="51"/>
        <v>1620</v>
      </c>
      <c r="AF54" s="5">
        <f t="shared" si="51"/>
        <v>1800</v>
      </c>
      <c r="AG54" s="5">
        <f t="shared" si="52"/>
        <v>1980</v>
      </c>
      <c r="AH54" s="5">
        <f t="shared" si="52"/>
        <v>2160</v>
      </c>
      <c r="AI54" s="5"/>
      <c r="AJ54" t="s">
        <v>47</v>
      </c>
      <c r="BG54" s="20">
        <f>J70</f>
        <v>0.13051850972947321</v>
      </c>
      <c r="BI54" s="4">
        <f>K70</f>
        <v>0.29278476506881823</v>
      </c>
    </row>
    <row r="55" spans="1:61" ht="13.5" thickBot="1" x14ac:dyDescent="0.25">
      <c r="A55" s="9">
        <v>3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R55" s="9">
        <v>3</v>
      </c>
      <c r="S55" s="6" t="s">
        <v>8</v>
      </c>
      <c r="T55" s="5"/>
      <c r="U55" s="5">
        <f>U54</f>
        <v>720</v>
      </c>
      <c r="V55" s="5"/>
      <c r="W55" s="5">
        <f t="shared" si="51"/>
        <v>180</v>
      </c>
      <c r="X55" s="5">
        <f t="shared" si="51"/>
        <v>360</v>
      </c>
      <c r="Y55" s="10">
        <f t="shared" si="51"/>
        <v>540</v>
      </c>
      <c r="Z55" s="5">
        <f t="shared" si="51"/>
        <v>720</v>
      </c>
      <c r="AA55" s="5">
        <f t="shared" si="51"/>
        <v>900</v>
      </c>
      <c r="AB55" s="5">
        <f t="shared" si="51"/>
        <v>1080</v>
      </c>
      <c r="AC55" s="5">
        <f t="shared" si="51"/>
        <v>1260</v>
      </c>
      <c r="AD55" s="5">
        <f t="shared" si="51"/>
        <v>1440</v>
      </c>
      <c r="AE55" s="5">
        <f t="shared" si="51"/>
        <v>1620</v>
      </c>
      <c r="AF55" s="5">
        <f t="shared" si="51"/>
        <v>1800</v>
      </c>
      <c r="AG55" s="5">
        <f t="shared" si="52"/>
        <v>1980</v>
      </c>
      <c r="AH55" s="5">
        <f t="shared" si="52"/>
        <v>2160</v>
      </c>
      <c r="AI55" s="5"/>
      <c r="AJ55" t="s">
        <v>46</v>
      </c>
      <c r="BI55" s="20">
        <f>K71</f>
        <v>0.16226625533934502</v>
      </c>
    </row>
    <row r="56" spans="1:61" x14ac:dyDescent="0.2">
      <c r="A56" s="9">
        <v>3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R56" s="9">
        <v>3</v>
      </c>
      <c r="S56" s="6" t="s">
        <v>16</v>
      </c>
      <c r="T56" s="5"/>
      <c r="U56" s="5">
        <f>U55-U$17/2</f>
        <v>586</v>
      </c>
      <c r="V56" s="5"/>
      <c r="W56" s="5">
        <f t="shared" si="51"/>
        <v>46</v>
      </c>
      <c r="X56" s="5">
        <f t="shared" si="51"/>
        <v>92</v>
      </c>
      <c r="Y56" s="6">
        <f t="shared" si="51"/>
        <v>138</v>
      </c>
      <c r="Z56" s="5">
        <f t="shared" si="51"/>
        <v>184</v>
      </c>
      <c r="AA56" s="5">
        <f t="shared" si="51"/>
        <v>230</v>
      </c>
      <c r="AB56" s="5">
        <f t="shared" si="51"/>
        <v>276</v>
      </c>
      <c r="AC56" s="5">
        <f t="shared" si="51"/>
        <v>322</v>
      </c>
      <c r="AD56" s="5">
        <f t="shared" si="51"/>
        <v>368</v>
      </c>
      <c r="AE56" s="5">
        <f t="shared" si="51"/>
        <v>414</v>
      </c>
      <c r="AF56" s="5">
        <f t="shared" si="51"/>
        <v>460</v>
      </c>
      <c r="AG56" s="5">
        <f t="shared" si="52"/>
        <v>506</v>
      </c>
      <c r="AH56" s="5">
        <f t="shared" si="52"/>
        <v>552</v>
      </c>
      <c r="AI56" s="5"/>
      <c r="AJ56" t="s">
        <v>89</v>
      </c>
    </row>
    <row r="57" spans="1:61" ht="13.5" thickBot="1" x14ac:dyDescent="0.25">
      <c r="A57" s="9">
        <v>2</v>
      </c>
      <c r="B57" s="5" t="s">
        <v>2</v>
      </c>
      <c r="C57" s="5"/>
      <c r="D57" s="7">
        <v>0</v>
      </c>
      <c r="E57" s="5"/>
      <c r="F57" s="5">
        <f t="shared" ref="F57:O57" si="59">-F$8/2+F$6*$D57</f>
        <v>-960</v>
      </c>
      <c r="G57" s="5">
        <f t="shared" si="59"/>
        <v>-1920</v>
      </c>
      <c r="H57" s="5">
        <f t="shared" si="59"/>
        <v>-2880</v>
      </c>
      <c r="I57" s="5">
        <f t="shared" si="59"/>
        <v>-3840</v>
      </c>
      <c r="J57" s="5">
        <f t="shared" si="59"/>
        <v>-4800</v>
      </c>
      <c r="K57" s="5">
        <f t="shared" si="59"/>
        <v>-5760</v>
      </c>
      <c r="L57" s="5">
        <f t="shared" si="59"/>
        <v>-6720</v>
      </c>
      <c r="M57" s="5">
        <f t="shared" si="59"/>
        <v>-7680</v>
      </c>
      <c r="N57" s="5">
        <f t="shared" si="59"/>
        <v>-8640</v>
      </c>
      <c r="O57" s="5">
        <f t="shared" si="59"/>
        <v>-9600</v>
      </c>
      <c r="P57" s="5">
        <f t="shared" ref="P57" si="60">-P$8/2+P$6*$D57</f>
        <v>-10560</v>
      </c>
      <c r="R57" s="9">
        <v>2</v>
      </c>
      <c r="S57" s="5" t="s">
        <v>2</v>
      </c>
      <c r="T57" s="5"/>
      <c r="U57" s="7">
        <v>868</v>
      </c>
      <c r="V57" s="5"/>
      <c r="W57" s="5">
        <f t="shared" ref="W57:AF62" si="61">-W$8/2+W$6*$U57</f>
        <v>328</v>
      </c>
      <c r="X57" s="5">
        <f t="shared" si="61"/>
        <v>656</v>
      </c>
      <c r="Y57" s="5">
        <f t="shared" si="61"/>
        <v>984</v>
      </c>
      <c r="Z57" s="5">
        <f t="shared" si="61"/>
        <v>1312</v>
      </c>
      <c r="AA57" s="5">
        <f t="shared" si="61"/>
        <v>1640</v>
      </c>
      <c r="AB57" s="5">
        <f t="shared" si="61"/>
        <v>1968</v>
      </c>
      <c r="AC57" s="5">
        <f t="shared" si="61"/>
        <v>2296</v>
      </c>
      <c r="AD57" s="5">
        <f t="shared" si="61"/>
        <v>2624</v>
      </c>
      <c r="AE57" s="5">
        <f t="shared" si="61"/>
        <v>2952</v>
      </c>
      <c r="AF57" s="5">
        <f t="shared" si="61"/>
        <v>3280</v>
      </c>
      <c r="AG57" s="5">
        <f t="shared" si="52"/>
        <v>3608</v>
      </c>
      <c r="AH57" s="5">
        <f t="shared" si="52"/>
        <v>3936</v>
      </c>
      <c r="AI57" s="5"/>
      <c r="AJ57" t="s">
        <v>90</v>
      </c>
    </row>
    <row r="58" spans="1:61" ht="13.5" thickBot="1" x14ac:dyDescent="0.25">
      <c r="A58" s="9">
        <v>2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R58" s="9">
        <v>2</v>
      </c>
      <c r="S58" s="6" t="s">
        <v>8</v>
      </c>
      <c r="T58" s="5"/>
      <c r="U58" s="5">
        <f>U57</f>
        <v>868</v>
      </c>
      <c r="V58" s="5"/>
      <c r="W58" s="5">
        <f t="shared" si="61"/>
        <v>328</v>
      </c>
      <c r="X58" s="10">
        <f t="shared" si="61"/>
        <v>656</v>
      </c>
      <c r="Y58" s="5">
        <f t="shared" si="61"/>
        <v>984</v>
      </c>
      <c r="Z58" s="5">
        <f t="shared" si="61"/>
        <v>1312</v>
      </c>
      <c r="AA58" s="5">
        <f t="shared" si="61"/>
        <v>1640</v>
      </c>
      <c r="AB58" s="5">
        <f t="shared" si="61"/>
        <v>1968</v>
      </c>
      <c r="AC58" s="5">
        <f t="shared" si="61"/>
        <v>2296</v>
      </c>
      <c r="AD58" s="5">
        <f t="shared" si="61"/>
        <v>2624</v>
      </c>
      <c r="AE58" s="5">
        <f t="shared" si="61"/>
        <v>2952</v>
      </c>
      <c r="AF58" s="5">
        <f t="shared" si="61"/>
        <v>3280</v>
      </c>
      <c r="AG58" s="5">
        <f t="shared" si="52"/>
        <v>3608</v>
      </c>
      <c r="AH58" s="5">
        <f t="shared" si="52"/>
        <v>3936</v>
      </c>
      <c r="AI58" s="5"/>
      <c r="AJ58" t="s">
        <v>91</v>
      </c>
    </row>
    <row r="59" spans="1:61" x14ac:dyDescent="0.2">
      <c r="A59" s="9">
        <v>2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R59" s="9">
        <v>2</v>
      </c>
      <c r="S59" s="6" t="s">
        <v>16</v>
      </c>
      <c r="T59" s="5"/>
      <c r="U59" s="5">
        <f>U58-U$17/2</f>
        <v>734</v>
      </c>
      <c r="V59" s="5"/>
      <c r="W59" s="5">
        <f t="shared" si="61"/>
        <v>194</v>
      </c>
      <c r="X59" s="6">
        <f t="shared" si="61"/>
        <v>388</v>
      </c>
      <c r="Y59" s="5">
        <f t="shared" si="61"/>
        <v>582</v>
      </c>
      <c r="Z59" s="5">
        <f t="shared" si="61"/>
        <v>776</v>
      </c>
      <c r="AA59" s="5">
        <f t="shared" si="61"/>
        <v>970</v>
      </c>
      <c r="AB59" s="5">
        <f t="shared" si="61"/>
        <v>1164</v>
      </c>
      <c r="AC59" s="5">
        <f t="shared" si="61"/>
        <v>1358</v>
      </c>
      <c r="AD59" s="5">
        <f t="shared" si="61"/>
        <v>1552</v>
      </c>
      <c r="AE59" s="5">
        <f t="shared" si="61"/>
        <v>1746</v>
      </c>
      <c r="AF59" s="5">
        <f t="shared" si="61"/>
        <v>1940</v>
      </c>
      <c r="AG59" s="5">
        <f t="shared" si="52"/>
        <v>2134</v>
      </c>
      <c r="AH59" s="5">
        <f t="shared" si="52"/>
        <v>2328</v>
      </c>
      <c r="AI59" s="5"/>
      <c r="AJ59" t="s">
        <v>92</v>
      </c>
    </row>
    <row r="60" spans="1:61" ht="13.5" thickBot="1" x14ac:dyDescent="0.25">
      <c r="A60" s="9">
        <v>1</v>
      </c>
      <c r="B60" s="5" t="s">
        <v>25</v>
      </c>
      <c r="C60" s="5"/>
      <c r="D60" s="7">
        <v>0</v>
      </c>
      <c r="E60" s="5"/>
      <c r="F60" s="5">
        <f t="shared" ref="F60:O60" si="62">-F$8/2+F$6*$D60</f>
        <v>-960</v>
      </c>
      <c r="G60" s="5">
        <f t="shared" si="62"/>
        <v>-1920</v>
      </c>
      <c r="H60" s="5">
        <f t="shared" si="62"/>
        <v>-2880</v>
      </c>
      <c r="I60" s="5">
        <f t="shared" si="62"/>
        <v>-3840</v>
      </c>
      <c r="J60" s="5">
        <f t="shared" si="62"/>
        <v>-4800</v>
      </c>
      <c r="K60" s="5">
        <f t="shared" si="62"/>
        <v>-5760</v>
      </c>
      <c r="L60" s="5">
        <f t="shared" si="62"/>
        <v>-6720</v>
      </c>
      <c r="M60" s="5">
        <f t="shared" si="62"/>
        <v>-7680</v>
      </c>
      <c r="N60" s="5">
        <f t="shared" si="62"/>
        <v>-8640</v>
      </c>
      <c r="O60" s="5">
        <f t="shared" si="62"/>
        <v>-9600</v>
      </c>
      <c r="P60" s="5">
        <f t="shared" ref="P60" si="63">-P$8/2+P$6*$D60</f>
        <v>-10560</v>
      </c>
      <c r="R60" s="9">
        <v>1</v>
      </c>
      <c r="S60" s="5" t="s">
        <v>18</v>
      </c>
      <c r="T60" s="5"/>
      <c r="U60" s="7">
        <v>1080</v>
      </c>
      <c r="V60" s="5"/>
      <c r="W60" s="5">
        <f t="shared" si="61"/>
        <v>540</v>
      </c>
      <c r="X60" s="5">
        <f t="shared" si="61"/>
        <v>1080</v>
      </c>
      <c r="Y60" s="5">
        <f t="shared" si="61"/>
        <v>1620</v>
      </c>
      <c r="Z60" s="5">
        <f t="shared" si="61"/>
        <v>2160</v>
      </c>
      <c r="AA60" s="5">
        <f t="shared" si="61"/>
        <v>2700</v>
      </c>
      <c r="AB60" s="5">
        <f t="shared" si="61"/>
        <v>3240</v>
      </c>
      <c r="AC60" s="5">
        <f t="shared" si="61"/>
        <v>3780</v>
      </c>
      <c r="AD60" s="5">
        <f t="shared" si="61"/>
        <v>4320</v>
      </c>
      <c r="AE60" s="5">
        <f t="shared" si="61"/>
        <v>4860</v>
      </c>
      <c r="AF60" s="5">
        <f t="shared" si="61"/>
        <v>5400</v>
      </c>
      <c r="AG60" s="5">
        <f t="shared" si="52"/>
        <v>5940</v>
      </c>
      <c r="AH60" s="5">
        <f t="shared" si="52"/>
        <v>6480</v>
      </c>
      <c r="AI60" s="5"/>
      <c r="AJ60" t="s">
        <v>93</v>
      </c>
    </row>
    <row r="61" spans="1:61" ht="13.5" thickBot="1" x14ac:dyDescent="0.25">
      <c r="A61" s="9">
        <v>1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R61" s="9">
        <v>1</v>
      </c>
      <c r="S61" s="6" t="s">
        <v>8</v>
      </c>
      <c r="T61" s="5"/>
      <c r="U61" s="5">
        <f>U60+U$17/2</f>
        <v>1214</v>
      </c>
      <c r="V61" s="5"/>
      <c r="W61" s="10">
        <f t="shared" si="61"/>
        <v>674</v>
      </c>
      <c r="X61" s="5">
        <f t="shared" si="61"/>
        <v>1348</v>
      </c>
      <c r="Y61" s="5">
        <f t="shared" si="61"/>
        <v>2022</v>
      </c>
      <c r="Z61" s="5">
        <f t="shared" si="61"/>
        <v>2696</v>
      </c>
      <c r="AA61" s="5">
        <f t="shared" si="61"/>
        <v>3370</v>
      </c>
      <c r="AB61" s="5">
        <f t="shared" si="61"/>
        <v>4044</v>
      </c>
      <c r="AC61" s="5">
        <f t="shared" si="61"/>
        <v>4718</v>
      </c>
      <c r="AD61" s="5">
        <f t="shared" si="61"/>
        <v>5392</v>
      </c>
      <c r="AE61" s="5">
        <f t="shared" si="61"/>
        <v>6066</v>
      </c>
      <c r="AF61" s="5">
        <f t="shared" si="61"/>
        <v>6740</v>
      </c>
      <c r="AG61" s="5">
        <f t="shared" si="52"/>
        <v>7414</v>
      </c>
      <c r="AH61" s="5">
        <f t="shared" si="52"/>
        <v>8088</v>
      </c>
      <c r="AI61" s="5"/>
    </row>
    <row r="62" spans="1:61" x14ac:dyDescent="0.2">
      <c r="A62" s="9">
        <v>1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R62" s="9">
        <v>1</v>
      </c>
      <c r="S62" s="6" t="s">
        <v>16</v>
      </c>
      <c r="T62" s="5"/>
      <c r="U62" s="5">
        <v>1080</v>
      </c>
      <c r="V62" s="5"/>
      <c r="W62" s="6">
        <f t="shared" si="61"/>
        <v>540</v>
      </c>
      <c r="X62" s="5">
        <f t="shared" si="61"/>
        <v>1080</v>
      </c>
      <c r="Y62" s="5">
        <f t="shared" si="61"/>
        <v>1620</v>
      </c>
      <c r="Z62" s="5">
        <f t="shared" si="61"/>
        <v>2160</v>
      </c>
      <c r="AA62" s="5">
        <f t="shared" si="61"/>
        <v>2700</v>
      </c>
      <c r="AB62" s="5">
        <f t="shared" si="61"/>
        <v>3240</v>
      </c>
      <c r="AC62" s="5">
        <f t="shared" si="61"/>
        <v>3780</v>
      </c>
      <c r="AD62" s="5">
        <f t="shared" si="61"/>
        <v>4320</v>
      </c>
      <c r="AE62" s="5">
        <f t="shared" si="61"/>
        <v>4860</v>
      </c>
      <c r="AF62" s="5">
        <f t="shared" si="61"/>
        <v>5400</v>
      </c>
      <c r="AG62" s="5">
        <f t="shared" ref="AG62:AH62" si="64">-AG$8/2+AG$6*$U62</f>
        <v>5940</v>
      </c>
      <c r="AH62" s="5">
        <f t="shared" si="64"/>
        <v>6480</v>
      </c>
      <c r="AI62" s="5"/>
    </row>
    <row r="63" spans="1:61" ht="13.5" thickBot="1" x14ac:dyDescent="0.25">
      <c r="R63" s="9"/>
      <c r="V63" s="5"/>
      <c r="AC63" s="5"/>
      <c r="AD63" s="5"/>
      <c r="AE63" s="5"/>
      <c r="AF63" s="5"/>
      <c r="AG63" s="5"/>
      <c r="AH63" s="5"/>
    </row>
    <row r="64" spans="1:61" ht="13.5" thickBot="1" x14ac:dyDescent="0.25">
      <c r="B64" t="s">
        <v>28</v>
      </c>
      <c r="F64" s="12">
        <f>F9/F8</f>
        <v>0.6</v>
      </c>
      <c r="G64" s="4"/>
      <c r="H64" s="4"/>
      <c r="I64" s="4"/>
      <c r="J64" s="4"/>
      <c r="K64" s="13">
        <f>K24/F15</f>
        <v>0.99508305647840523</v>
      </c>
      <c r="R64" s="9"/>
      <c r="S64" s="5" t="s">
        <v>29</v>
      </c>
      <c r="U64" s="5">
        <f>SUM(W64:AA64)</f>
        <v>1568</v>
      </c>
      <c r="W64" s="10">
        <f>W61-X58</f>
        <v>18</v>
      </c>
      <c r="X64" s="10">
        <f>X58-Y55</f>
        <v>116</v>
      </c>
      <c r="Y64" s="10">
        <f>Y55-Z52</f>
        <v>272</v>
      </c>
      <c r="Z64" s="10">
        <f>Z52-AA49</f>
        <v>518</v>
      </c>
      <c r="AA64" s="10">
        <f>AA49-AB46</f>
        <v>644</v>
      </c>
      <c r="AB64" s="10">
        <f>AB46-AC43</f>
        <v>540</v>
      </c>
      <c r="AC64" s="11">
        <f>AC43-AD40</f>
        <v>651.71428571428578</v>
      </c>
      <c r="AD64" s="11">
        <f>AD40-AE37</f>
        <v>763.42857142857156</v>
      </c>
      <c r="AE64" s="11">
        <f>AE37-AF34</f>
        <v>875.14285714285734</v>
      </c>
      <c r="AF64" s="11">
        <f>AF34-AG31</f>
        <v>986.85714285714221</v>
      </c>
      <c r="AG64" s="11">
        <f>AG31-AH28</f>
        <v>1098.5714285714294</v>
      </c>
      <c r="AH64" s="129"/>
    </row>
    <row r="65" spans="2:27" x14ac:dyDescent="0.2">
      <c r="R65" s="9"/>
      <c r="S65" t="s">
        <v>30</v>
      </c>
      <c r="W65" s="4">
        <f>W$64/$U$64</f>
        <v>1.1479591836734694E-2</v>
      </c>
      <c r="X65" s="4">
        <f>X$64/$U$64</f>
        <v>7.3979591836734693E-2</v>
      </c>
      <c r="Y65" s="4">
        <f>Y$64/$U$64</f>
        <v>0.17346938775510204</v>
      </c>
      <c r="Z65" s="4">
        <f>Z$64/$U$64</f>
        <v>0.33035714285714285</v>
      </c>
      <c r="AA65" s="4">
        <f>AA$64/$U$64</f>
        <v>0.4107142857142857</v>
      </c>
    </row>
    <row r="66" spans="2:27" x14ac:dyDescent="0.2">
      <c r="B66" t="s">
        <v>28</v>
      </c>
      <c r="F66" s="4">
        <f>G66-W66</f>
        <v>0.6</v>
      </c>
      <c r="G66" s="19">
        <f>H66-X66</f>
        <v>0.60453539222998165</v>
      </c>
      <c r="H66" s="19">
        <f>I66-Y66</f>
        <v>0.63376347548986367</v>
      </c>
      <c r="I66" s="19">
        <f>J66-Z66</f>
        <v>0.70229829140958699</v>
      </c>
      <c r="J66" s="19">
        <f>K66-AA66</f>
        <v>0.8328168011390602</v>
      </c>
      <c r="K66" s="19">
        <f>K64</f>
        <v>0.99508305647840523</v>
      </c>
      <c r="R66" s="9"/>
      <c r="S66" t="s">
        <v>31</v>
      </c>
      <c r="W66" s="15">
        <f>W65*($K$64-$F$64)</f>
        <v>4.5353922299816935E-3</v>
      </c>
      <c r="X66" s="16">
        <f>X65*($K$64-$F$64)</f>
        <v>2.9228083259882021E-2</v>
      </c>
      <c r="Y66" s="16">
        <f>Y65*($K$64-$F$64)</f>
        <v>6.8534815919723352E-2</v>
      </c>
      <c r="Z66" s="16">
        <f>Z65*($K$64-$F$64)</f>
        <v>0.13051850972947315</v>
      </c>
      <c r="AA66" s="17">
        <f>AA65*($K$64-$F$64)</f>
        <v>0.16226625533934499</v>
      </c>
    </row>
    <row r="67" spans="2:27" x14ac:dyDescent="0.2">
      <c r="B67" t="s">
        <v>50</v>
      </c>
      <c r="F67" s="4"/>
      <c r="G67" s="20">
        <f>G66-$F$66</f>
        <v>4.5353922299816718E-3</v>
      </c>
      <c r="H67" s="21">
        <f>H66-$F$66</f>
        <v>3.3763475489863692E-2</v>
      </c>
      <c r="I67" s="21">
        <f>I66-$F$66</f>
        <v>0.10229829140958702</v>
      </c>
      <c r="J67" s="21">
        <f>J66-$F$66</f>
        <v>0.23281680113906023</v>
      </c>
      <c r="K67" s="21">
        <f>K66-$F$66</f>
        <v>0.39508305647840525</v>
      </c>
      <c r="R67" s="9"/>
      <c r="S67" t="s">
        <v>46</v>
      </c>
      <c r="W67" s="4">
        <f>SUM($AA$66:AA$66)</f>
        <v>0.16226625533934499</v>
      </c>
      <c r="X67" s="4">
        <f>SUM($AA$66:AA$66)</f>
        <v>0.16226625533934499</v>
      </c>
      <c r="Y67" s="4">
        <f>SUM($AA$66:AA$66)</f>
        <v>0.16226625533934499</v>
      </c>
      <c r="Z67" s="4">
        <f>SUM($AA$66:AA$66)</f>
        <v>0.16226625533934499</v>
      </c>
      <c r="AA67" s="4"/>
    </row>
    <row r="68" spans="2:27" x14ac:dyDescent="0.2">
      <c r="B68" t="s">
        <v>49</v>
      </c>
      <c r="F68" s="4"/>
      <c r="G68" s="4"/>
      <c r="H68" s="20">
        <f>H66-$G$66</f>
        <v>2.9228083259882021E-2</v>
      </c>
      <c r="I68" s="4">
        <f>I66-$G$66</f>
        <v>9.7762899179605345E-2</v>
      </c>
      <c r="J68" s="4">
        <f>J66-$G$66</f>
        <v>0.22828140890907855</v>
      </c>
      <c r="K68" s="4">
        <f>K66-$G$66</f>
        <v>0.39054766424842358</v>
      </c>
      <c r="R68" s="9"/>
      <c r="S68" t="s">
        <v>47</v>
      </c>
      <c r="W68" s="4">
        <f>SUM($Z$66:Z$66)</f>
        <v>0.13051850972947315</v>
      </c>
      <c r="X68" s="4">
        <f>SUM($Z$66:Z$66)</f>
        <v>0.13051850972947315</v>
      </c>
      <c r="Y68" s="4">
        <f>SUM($Z$66:Z$66)</f>
        <v>0.13051850972947315</v>
      </c>
      <c r="Z68" s="4"/>
      <c r="AA68" s="4"/>
    </row>
    <row r="69" spans="2:27" x14ac:dyDescent="0.2">
      <c r="B69" t="s">
        <v>48</v>
      </c>
      <c r="F69" s="4"/>
      <c r="G69" s="4"/>
      <c r="H69" s="4"/>
      <c r="I69" s="20">
        <f>I66-$H$66</f>
        <v>6.8534815919723324E-2</v>
      </c>
      <c r="J69" s="4">
        <f>J66-$H$66</f>
        <v>0.19905332564919653</v>
      </c>
      <c r="K69" s="4">
        <f>K66-$H$66</f>
        <v>0.36131958098854156</v>
      </c>
      <c r="R69" s="9"/>
      <c r="S69" t="s">
        <v>48</v>
      </c>
      <c r="W69" s="4">
        <f>SUM($Y$66:Y$66)</f>
        <v>6.8534815919723352E-2</v>
      </c>
      <c r="X69" s="4">
        <f>SUM($Y$66:Y$66)</f>
        <v>6.8534815919723352E-2</v>
      </c>
      <c r="Y69" s="4"/>
      <c r="Z69" s="4"/>
      <c r="AA69" s="4"/>
    </row>
    <row r="70" spans="2:27" x14ac:dyDescent="0.2">
      <c r="B70" t="s">
        <v>47</v>
      </c>
      <c r="F70" s="4"/>
      <c r="G70" s="4"/>
      <c r="H70" s="4"/>
      <c r="I70" s="4"/>
      <c r="J70" s="20">
        <f>J66-$I$66</f>
        <v>0.13051850972947321</v>
      </c>
      <c r="K70" s="4">
        <f>K66-$I$66</f>
        <v>0.29278476506881823</v>
      </c>
      <c r="R70" s="9"/>
      <c r="S70" t="s">
        <v>49</v>
      </c>
      <c r="W70" s="4">
        <f>SUM($X$66:X$66)</f>
        <v>2.9228083259882021E-2</v>
      </c>
      <c r="X70" s="4"/>
      <c r="Y70" s="4"/>
      <c r="Z70" s="4"/>
      <c r="AA70" s="4"/>
    </row>
    <row r="71" spans="2:27" x14ac:dyDescent="0.2">
      <c r="B71" t="s">
        <v>46</v>
      </c>
      <c r="F71" s="4"/>
      <c r="G71" s="4"/>
      <c r="H71" s="4"/>
      <c r="I71" s="4"/>
      <c r="J71" s="4"/>
      <c r="K71" s="20">
        <f>K66-$J$66</f>
        <v>0.16226625533934502</v>
      </c>
      <c r="R71" s="9"/>
      <c r="S71" t="s">
        <v>50</v>
      </c>
      <c r="W71" s="4"/>
      <c r="X71" s="4"/>
      <c r="Y71" s="4"/>
      <c r="Z71" s="4"/>
      <c r="AA71" s="4"/>
    </row>
    <row r="72" spans="2:27" x14ac:dyDescent="0.2">
      <c r="F72" s="4"/>
      <c r="G72" s="4"/>
      <c r="H72" s="4"/>
      <c r="I72" s="4"/>
      <c r="J72" s="4"/>
      <c r="K72" s="4"/>
      <c r="R72" s="9"/>
      <c r="W72" s="4"/>
      <c r="X72" s="4"/>
      <c r="Y72" s="4"/>
      <c r="Z72" s="4"/>
      <c r="AA72" s="4"/>
    </row>
    <row r="73" spans="2:27" x14ac:dyDescent="0.2">
      <c r="F73" s="4"/>
      <c r="G73" s="4"/>
      <c r="H73" s="4"/>
      <c r="I73" s="4"/>
      <c r="J73" s="4"/>
      <c r="K73" s="4"/>
      <c r="R73" s="9"/>
      <c r="W73" s="4"/>
      <c r="X73" s="4"/>
      <c r="Y73" s="4"/>
      <c r="Z73" s="4"/>
      <c r="AA73" s="4"/>
    </row>
    <row r="74" spans="2:27" x14ac:dyDescent="0.2">
      <c r="F74" s="4"/>
      <c r="G74" s="4"/>
      <c r="H74" s="4"/>
      <c r="I74" s="4"/>
      <c r="J74" s="4"/>
      <c r="K74" s="4"/>
      <c r="R74" s="9"/>
      <c r="W74" s="4"/>
      <c r="X74" s="4"/>
      <c r="Y74" s="4"/>
      <c r="Z74" s="4"/>
      <c r="AA74" s="4"/>
    </row>
    <row r="75" spans="2:27" x14ac:dyDescent="0.2">
      <c r="F75" s="4"/>
      <c r="G75" s="4"/>
      <c r="H75" s="4"/>
      <c r="I75" s="4"/>
      <c r="J75" s="4"/>
      <c r="K75" s="4"/>
      <c r="R75" s="9"/>
      <c r="W75" s="4"/>
      <c r="X75" s="4"/>
      <c r="Y75" s="4"/>
      <c r="Z75" s="4"/>
      <c r="AA75" s="4"/>
    </row>
    <row r="76" spans="2:27" x14ac:dyDescent="0.2">
      <c r="F76" s="4"/>
      <c r="G76" s="4"/>
      <c r="H76" s="4"/>
      <c r="I76" s="4"/>
      <c r="J76" s="4"/>
      <c r="K76" s="4"/>
      <c r="R76" s="9"/>
      <c r="W76" s="4"/>
      <c r="X76" s="4"/>
      <c r="Y76" s="4"/>
      <c r="Z76" s="4"/>
      <c r="AA76" s="4"/>
    </row>
    <row r="77" spans="2:27" x14ac:dyDescent="0.2">
      <c r="F77" s="4"/>
      <c r="G77" s="4"/>
      <c r="H77" s="4"/>
      <c r="I77" s="4"/>
      <c r="J77" s="4"/>
      <c r="K77" s="4"/>
      <c r="R77" s="9"/>
      <c r="W77" s="4"/>
      <c r="X77" s="4"/>
      <c r="Y77" s="4"/>
      <c r="Z77" s="4"/>
      <c r="AA77" s="4"/>
    </row>
    <row r="78" spans="2:27" x14ac:dyDescent="0.2">
      <c r="F78" s="4"/>
      <c r="G78" s="4"/>
      <c r="H78" s="4"/>
      <c r="I78" s="4"/>
      <c r="J78" s="4"/>
      <c r="K78" s="4"/>
      <c r="R78" s="9"/>
      <c r="W78" s="4"/>
      <c r="X78" s="4"/>
      <c r="Y78" s="4"/>
      <c r="Z78" s="4"/>
      <c r="AA78" s="4"/>
    </row>
    <row r="79" spans="2:27" x14ac:dyDescent="0.2">
      <c r="F79" s="4"/>
      <c r="G79" s="4"/>
      <c r="H79" s="4"/>
      <c r="I79" s="4"/>
      <c r="J79" s="4"/>
      <c r="K79" s="4"/>
      <c r="R79" s="9"/>
      <c r="W79" s="4"/>
      <c r="X79" s="4"/>
      <c r="Y79" s="4"/>
      <c r="Z79" s="4"/>
      <c r="AA79" s="4"/>
    </row>
    <row r="80" spans="2:27" x14ac:dyDescent="0.2">
      <c r="F80" s="4"/>
      <c r="G80" s="4"/>
      <c r="H80" s="4"/>
      <c r="I80" s="4"/>
      <c r="J80" s="4"/>
      <c r="K80" s="4"/>
      <c r="R80" s="9"/>
      <c r="W80" s="4"/>
      <c r="X80" s="4"/>
      <c r="Y80" s="4"/>
      <c r="Z80" s="4"/>
      <c r="AA80" s="4"/>
    </row>
    <row r="81" spans="6:27" x14ac:dyDescent="0.2">
      <c r="F81" s="4"/>
      <c r="G81" s="4"/>
      <c r="H81" s="4"/>
      <c r="I81" s="4"/>
      <c r="J81" s="4"/>
      <c r="K81" s="4"/>
      <c r="R81" s="9"/>
      <c r="W81" s="4"/>
      <c r="X81" s="4"/>
      <c r="Y81" s="4"/>
      <c r="Z81" s="4"/>
      <c r="AA81" s="4"/>
    </row>
    <row r="82" spans="6:27" x14ac:dyDescent="0.2">
      <c r="R82" s="9"/>
    </row>
    <row r="83" spans="6:27" x14ac:dyDescent="0.2">
      <c r="R83" s="9"/>
    </row>
    <row r="84" spans="6:27" x14ac:dyDescent="0.2">
      <c r="R84" s="9"/>
    </row>
    <row r="85" spans="6:27" x14ac:dyDescent="0.2">
      <c r="R85" s="9"/>
    </row>
    <row r="86" spans="6:27" x14ac:dyDescent="0.2">
      <c r="R86" s="9"/>
    </row>
    <row r="87" spans="6:27" x14ac:dyDescent="0.2">
      <c r="R87" s="9"/>
    </row>
    <row r="88" spans="6:27" x14ac:dyDescent="0.2">
      <c r="R88" s="9"/>
    </row>
    <row r="89" spans="6:27" x14ac:dyDescent="0.2">
      <c r="R89" s="9"/>
    </row>
    <row r="90" spans="6:27" x14ac:dyDescent="0.2">
      <c r="R90" s="9"/>
    </row>
    <row r="91" spans="6:27" x14ac:dyDescent="0.2">
      <c r="R91" s="9"/>
    </row>
    <row r="92" spans="6:27" x14ac:dyDescent="0.2">
      <c r="R92" s="9"/>
    </row>
    <row r="93" spans="6:27" x14ac:dyDescent="0.2">
      <c r="R93" s="9"/>
    </row>
    <row r="94" spans="6:27" x14ac:dyDescent="0.2">
      <c r="R94" s="9"/>
    </row>
    <row r="95" spans="6:27" x14ac:dyDescent="0.2">
      <c r="R95" s="9"/>
    </row>
    <row r="96" spans="6:27" x14ac:dyDescent="0.2">
      <c r="R96" s="9"/>
    </row>
    <row r="97" spans="18:18" x14ac:dyDescent="0.2">
      <c r="R97" s="9"/>
    </row>
    <row r="98" spans="18:18" x14ac:dyDescent="0.2">
      <c r="R98" s="9"/>
    </row>
    <row r="99" spans="18:18" x14ac:dyDescent="0.2">
      <c r="R99" s="9"/>
    </row>
    <row r="100" spans="18:18" x14ac:dyDescent="0.2">
      <c r="R100" s="9"/>
    </row>
    <row r="101" spans="18:18" x14ac:dyDescent="0.2">
      <c r="R101" s="9"/>
    </row>
    <row r="102" spans="18:18" x14ac:dyDescent="0.2">
      <c r="R102" s="9"/>
    </row>
    <row r="103" spans="18:18" x14ac:dyDescent="0.2">
      <c r="R103" s="9"/>
    </row>
    <row r="104" spans="18:18" x14ac:dyDescent="0.2">
      <c r="R104" s="9"/>
    </row>
    <row r="105" spans="18:18" x14ac:dyDescent="0.2">
      <c r="R105" s="9"/>
    </row>
    <row r="106" spans="18:18" x14ac:dyDescent="0.2">
      <c r="R106" s="9"/>
    </row>
    <row r="107" spans="18:18" x14ac:dyDescent="0.2">
      <c r="R107" s="9"/>
    </row>
    <row r="108" spans="18:18" x14ac:dyDescent="0.2">
      <c r="R108" s="9"/>
    </row>
    <row r="109" spans="18:18" x14ac:dyDescent="0.2">
      <c r="R109" s="9"/>
    </row>
    <row r="110" spans="18:18" x14ac:dyDescent="0.2">
      <c r="R110" s="9"/>
    </row>
    <row r="111" spans="18:18" x14ac:dyDescent="0.2">
      <c r="R111" s="9"/>
    </row>
    <row r="112" spans="18:18" x14ac:dyDescent="0.2">
      <c r="R112" s="9"/>
    </row>
    <row r="113" spans="18:18" x14ac:dyDescent="0.2">
      <c r="R113" s="9"/>
    </row>
    <row r="114" spans="18:18" x14ac:dyDescent="0.2">
      <c r="R114" s="9"/>
    </row>
    <row r="115" spans="18:18" x14ac:dyDescent="0.2">
      <c r="R115" s="9"/>
    </row>
    <row r="116" spans="18:18" x14ac:dyDescent="0.2">
      <c r="R116" s="9"/>
    </row>
    <row r="117" spans="18:18" x14ac:dyDescent="0.2">
      <c r="R117" s="9"/>
    </row>
    <row r="118" spans="18:18" x14ac:dyDescent="0.2">
      <c r="R118" s="9"/>
    </row>
    <row r="119" spans="18:18" x14ac:dyDescent="0.2">
      <c r="R119" s="9"/>
    </row>
    <row r="120" spans="18:18" x14ac:dyDescent="0.2">
      <c r="R120" s="9"/>
    </row>
    <row r="121" spans="18:18" x14ac:dyDescent="0.2">
      <c r="R121" s="9"/>
    </row>
    <row r="122" spans="18:18" x14ac:dyDescent="0.2">
      <c r="R122" s="9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N52"/>
  <sheetViews>
    <sheetView topLeftCell="H1" zoomScale="70" zoomScaleNormal="70" workbookViewId="0">
      <selection activeCell="I7" sqref="I7"/>
    </sheetView>
  </sheetViews>
  <sheetFormatPr defaultColWidth="8.85546875" defaultRowHeight="12.75" x14ac:dyDescent="0.2"/>
  <cols>
    <col min="1" max="3" width="8.85546875" style="26"/>
    <col min="4" max="4" width="13.28515625" style="26" bestFit="1" customWidth="1"/>
    <col min="5" max="5" width="13.28515625" style="26" customWidth="1"/>
    <col min="6" max="6" width="4.7109375" style="26" customWidth="1"/>
    <col min="7" max="7" width="13.28515625" style="26" customWidth="1"/>
    <col min="8" max="8" width="4.7109375" style="26" customWidth="1"/>
    <col min="9" max="9" width="13.28515625" style="26" customWidth="1"/>
    <col min="10" max="10" width="4.7109375" style="26" customWidth="1"/>
    <col min="11" max="11" width="13.28515625" style="26" customWidth="1"/>
    <col min="12" max="12" width="4.7109375" style="26" customWidth="1"/>
    <col min="13" max="13" width="12.28515625" style="26" bestFit="1" customWidth="1"/>
    <col min="14" max="14" width="4.7109375" style="36" customWidth="1"/>
    <col min="15" max="15" width="12.28515625" style="26" bestFit="1" customWidth="1"/>
    <col min="16" max="16" width="4.7109375" style="36" customWidth="1"/>
    <col min="17" max="17" width="12.28515625" style="26" bestFit="1" customWidth="1"/>
    <col min="18" max="18" width="4.7109375" style="36" customWidth="1"/>
    <col min="19" max="19" width="12.28515625" style="26" bestFit="1" customWidth="1"/>
    <col min="20" max="20" width="4.7109375" style="36" customWidth="1"/>
    <col min="21" max="21" width="12.28515625" style="26" bestFit="1" customWidth="1"/>
    <col min="22" max="22" width="4.7109375" style="36" customWidth="1"/>
    <col min="23" max="23" width="12.28515625" style="26" bestFit="1" customWidth="1"/>
    <col min="24" max="24" width="4.7109375" style="36" customWidth="1"/>
    <col min="25" max="25" width="12.28515625" style="26" bestFit="1" customWidth="1"/>
    <col min="26" max="26" width="4.7109375" style="36" customWidth="1"/>
    <col min="27" max="27" width="12.28515625" style="26" bestFit="1" customWidth="1"/>
    <col min="28" max="28" width="4.7109375" style="36" customWidth="1"/>
    <col min="29" max="29" width="12.28515625" style="31" bestFit="1" customWidth="1"/>
    <col min="30" max="30" width="4.7109375" style="36" customWidth="1"/>
    <col min="31" max="31" width="13.28515625" style="26" bestFit="1" customWidth="1"/>
    <col min="32" max="32" width="4.7109375" style="36" customWidth="1"/>
    <col min="33" max="33" width="12.28515625" style="26" bestFit="1" customWidth="1"/>
    <col min="34" max="34" width="4.7109375" style="36" customWidth="1"/>
    <col min="35" max="35" width="13.28515625" style="26" bestFit="1" customWidth="1"/>
    <col min="36" max="36" width="4.7109375" style="36" customWidth="1"/>
    <col min="37" max="37" width="13.28515625" style="26" bestFit="1" customWidth="1"/>
    <col min="38" max="38" width="4.7109375" style="36" customWidth="1"/>
    <col min="39" max="39" width="8.85546875" style="26"/>
    <col min="40" max="40" width="12.28515625" style="26" bestFit="1" customWidth="1"/>
    <col min="41" max="41" width="8.85546875" style="26"/>
    <col min="42" max="42" width="13.28515625" style="26" bestFit="1" customWidth="1"/>
    <col min="43" max="43" width="8.85546875" style="26"/>
    <col min="44" max="44" width="13.28515625" style="26" bestFit="1" customWidth="1"/>
    <col min="45" max="45" width="8.85546875" style="26"/>
    <col min="46" max="46" width="13.28515625" style="26" bestFit="1" customWidth="1"/>
    <col min="47" max="47" width="8.85546875" style="26"/>
    <col min="48" max="48" width="13.28515625" style="26" bestFit="1" customWidth="1"/>
    <col min="49" max="16384" width="8.85546875" style="26"/>
  </cols>
  <sheetData>
    <row r="3" spans="3:40" ht="13.15" x14ac:dyDescent="0.25">
      <c r="AC3" s="104"/>
      <c r="AD3" s="43"/>
      <c r="AE3" s="30"/>
      <c r="AF3" s="43"/>
      <c r="AG3" s="30"/>
      <c r="AH3" s="43"/>
      <c r="AI3" s="30"/>
      <c r="AJ3" s="43"/>
      <c r="AK3" s="30"/>
    </row>
    <row r="4" spans="3:40" ht="13.15" x14ac:dyDescent="0.25">
      <c r="C4" s="26" t="s">
        <v>56</v>
      </c>
      <c r="O4" s="82"/>
      <c r="P4" s="83"/>
      <c r="Q4" s="47"/>
      <c r="R4" s="46"/>
      <c r="S4" s="47"/>
      <c r="T4" s="46"/>
      <c r="U4" s="47"/>
      <c r="V4" s="46"/>
      <c r="W4" s="47"/>
      <c r="X4" s="46"/>
      <c r="Y4" s="47"/>
      <c r="Z4" s="46"/>
      <c r="AA4" s="72"/>
      <c r="AB4" s="73"/>
      <c r="AD4" s="135"/>
      <c r="AE4" s="140"/>
    </row>
    <row r="5" spans="3:40" ht="13.15" x14ac:dyDescent="0.25">
      <c r="C5" s="26" t="s">
        <v>58</v>
      </c>
      <c r="D5" s="1">
        <v>1080</v>
      </c>
      <c r="E5" s="14">
        <v>8</v>
      </c>
      <c r="F5" s="14"/>
      <c r="G5" s="14">
        <v>7</v>
      </c>
      <c r="H5" s="14"/>
      <c r="I5" s="14">
        <v>6</v>
      </c>
      <c r="J5" s="14"/>
      <c r="K5" s="14">
        <v>5</v>
      </c>
      <c r="L5" s="1"/>
      <c r="M5" s="26">
        <v>4</v>
      </c>
      <c r="O5" s="84">
        <v>3</v>
      </c>
      <c r="P5" s="40"/>
      <c r="Q5" s="28">
        <v>2</v>
      </c>
      <c r="R5" s="35"/>
      <c r="S5" s="28">
        <v>1</v>
      </c>
      <c r="T5" s="35"/>
      <c r="U5" s="28">
        <v>0</v>
      </c>
      <c r="V5" s="35"/>
      <c r="W5" s="28">
        <v>-1</v>
      </c>
      <c r="X5" s="35"/>
      <c r="Y5" s="28">
        <v>-2</v>
      </c>
      <c r="Z5" s="35"/>
      <c r="AA5" s="74">
        <v>-3</v>
      </c>
      <c r="AB5" s="75"/>
      <c r="AC5" s="33">
        <v>-4</v>
      </c>
      <c r="AD5" s="136"/>
      <c r="AE5" s="141">
        <v>-5</v>
      </c>
      <c r="AG5" s="26">
        <v>-6</v>
      </c>
      <c r="AI5" s="26">
        <v>-7</v>
      </c>
      <c r="AK5" s="26">
        <v>-8</v>
      </c>
    </row>
    <row r="6" spans="3:40" ht="13.15" x14ac:dyDescent="0.25">
      <c r="C6" s="26" t="s">
        <v>33</v>
      </c>
      <c r="D6" s="1">
        <v>45</v>
      </c>
      <c r="E6" s="1"/>
      <c r="F6" s="1"/>
      <c r="G6" s="1"/>
      <c r="H6" s="1"/>
      <c r="I6" s="1"/>
      <c r="J6" s="1"/>
      <c r="K6" s="1"/>
      <c r="L6" s="1"/>
      <c r="O6" s="84"/>
      <c r="P6" s="40"/>
      <c r="Q6" s="28"/>
      <c r="R6" s="35"/>
      <c r="S6" s="28"/>
      <c r="T6" s="35"/>
      <c r="U6" s="28"/>
      <c r="V6" s="35"/>
      <c r="W6" s="28"/>
      <c r="X6" s="35"/>
      <c r="Y6" s="28"/>
      <c r="Z6" s="35"/>
      <c r="AA6" s="74"/>
      <c r="AB6" s="75"/>
      <c r="AD6" s="136"/>
      <c r="AE6" s="141"/>
    </row>
    <row r="7" spans="3:40" ht="13.15" x14ac:dyDescent="0.25">
      <c r="C7" s="26" t="s">
        <v>87</v>
      </c>
      <c r="E7" s="18">
        <v>10429.402588999999</v>
      </c>
      <c r="G7" s="18">
        <v>9125.7272659999999</v>
      </c>
      <c r="I7" s="18">
        <v>7822.0519420000001</v>
      </c>
      <c r="K7" s="18">
        <v>6518.3766180000002</v>
      </c>
      <c r="M7" s="18">
        <v>5214.7012949999998</v>
      </c>
      <c r="N7" s="39"/>
      <c r="O7" s="107">
        <v>3911.025971</v>
      </c>
      <c r="P7" s="57"/>
      <c r="Q7" s="34">
        <v>2607.3506470000002</v>
      </c>
      <c r="R7" s="45"/>
      <c r="S7" s="34">
        <v>1303.675324</v>
      </c>
      <c r="T7" s="45"/>
      <c r="U7" s="34">
        <v>0</v>
      </c>
      <c r="V7" s="45"/>
      <c r="W7" s="34">
        <v>-1303.675324</v>
      </c>
      <c r="X7" s="45"/>
      <c r="Y7" s="34">
        <v>-2607.3506470000002</v>
      </c>
      <c r="Z7" s="45"/>
      <c r="AA7" s="76">
        <v>-3911.025971</v>
      </c>
      <c r="AB7" s="75"/>
      <c r="AC7" s="31">
        <v>-5214.7012949999998</v>
      </c>
      <c r="AD7" s="136"/>
      <c r="AE7" s="141">
        <v>-6518.3766180000002</v>
      </c>
      <c r="AG7" s="26">
        <v>-7822.0519420000001</v>
      </c>
      <c r="AI7" s="26">
        <v>-9125.7272659999999</v>
      </c>
      <c r="AK7" s="18">
        <v>-10429.402588999999</v>
      </c>
      <c r="AL7" s="38"/>
      <c r="AM7" s="26" t="s">
        <v>87</v>
      </c>
    </row>
    <row r="8" spans="3:40" ht="13.15" x14ac:dyDescent="0.25">
      <c r="C8" s="26" t="s">
        <v>86</v>
      </c>
      <c r="E8" s="34">
        <v>6518.3766180000002</v>
      </c>
      <c r="G8" s="34">
        <v>5214.7012949999998</v>
      </c>
      <c r="I8" s="34">
        <v>3911.025971</v>
      </c>
      <c r="K8" s="34">
        <v>2607.3506470000002</v>
      </c>
      <c r="M8" s="34">
        <v>1303.675324</v>
      </c>
      <c r="N8" s="39"/>
      <c r="O8" s="85">
        <v>0</v>
      </c>
      <c r="P8" s="57"/>
      <c r="Q8" s="34">
        <v>-1303.675324</v>
      </c>
      <c r="R8" s="45"/>
      <c r="S8" s="34">
        <v>-2607.3506470000002</v>
      </c>
      <c r="T8" s="45"/>
      <c r="U8" s="34">
        <v>-3911.025971</v>
      </c>
      <c r="V8" s="45"/>
      <c r="W8" s="34">
        <v>-5214.7012949999998</v>
      </c>
      <c r="X8" s="45"/>
      <c r="Y8" s="34">
        <v>-6518.3766180000002</v>
      </c>
      <c r="Z8" s="45"/>
      <c r="AA8" s="76">
        <v>-7822.0519420000001</v>
      </c>
      <c r="AB8" s="75"/>
      <c r="AC8" s="31">
        <v>-9125.7272659999999</v>
      </c>
      <c r="AD8" s="136"/>
      <c r="AE8" s="142">
        <v>-10429.402588999999</v>
      </c>
      <c r="AG8" s="34">
        <v>-11733.077912999999</v>
      </c>
      <c r="AI8" s="34">
        <v>-13036.753237000001</v>
      </c>
      <c r="AK8" s="34">
        <v>-14340.4285605</v>
      </c>
      <c r="AL8" s="38"/>
      <c r="AM8" s="26" t="s">
        <v>86</v>
      </c>
      <c r="AN8" s="93"/>
    </row>
    <row r="9" spans="3:40" ht="13.15" x14ac:dyDescent="0.25">
      <c r="C9" s="26" t="s">
        <v>88</v>
      </c>
      <c r="E9" s="45">
        <f>ROUND(E8/$Q$8,0)</f>
        <v>-5</v>
      </c>
      <c r="G9" s="45">
        <f>ROUND(G8/$Q$8,0)</f>
        <v>-4</v>
      </c>
      <c r="I9" s="45">
        <f>ROUND(I8/$Q$8,0)</f>
        <v>-3</v>
      </c>
      <c r="K9" s="45">
        <f>ROUND(K8/$Q$8,0)</f>
        <v>-2</v>
      </c>
      <c r="M9" s="45">
        <f>ROUND(M8/$Q$8,0)</f>
        <v>-1</v>
      </c>
      <c r="N9" s="39"/>
      <c r="O9" s="90">
        <f>ROUND(O8/$Q$8,0)</f>
        <v>0</v>
      </c>
      <c r="P9" s="57"/>
      <c r="Q9" s="45">
        <f>ROUND(Q8/$Q$8,0)</f>
        <v>1</v>
      </c>
      <c r="R9" s="45"/>
      <c r="S9" s="45">
        <f>ROUND(S8/$Q$8,0)</f>
        <v>2</v>
      </c>
      <c r="T9" s="45"/>
      <c r="U9" s="45">
        <f>ROUND(U8/$Q$8,0)</f>
        <v>3</v>
      </c>
      <c r="V9" s="45"/>
      <c r="W9" s="45">
        <f>ROUND(W8/$Q$8,0)</f>
        <v>4</v>
      </c>
      <c r="X9" s="45"/>
      <c r="Y9" s="45">
        <f>ROUND(Y8/$Q$8,0)</f>
        <v>5</v>
      </c>
      <c r="Z9" s="45"/>
      <c r="AA9" s="57">
        <f>ROUND(AA8/$Q$8,0)</f>
        <v>6</v>
      </c>
      <c r="AB9" s="75"/>
      <c r="AC9" s="27">
        <f>ROUND(AC8/$Q$8,0)</f>
        <v>7</v>
      </c>
      <c r="AD9" s="136"/>
      <c r="AE9" s="143">
        <f>ROUND(AE8/$Q$8,0)</f>
        <v>8</v>
      </c>
      <c r="AG9" s="27">
        <f>ROUND(AG8/$Q$8,0)</f>
        <v>9</v>
      </c>
      <c r="AI9" s="27">
        <f>ROUND(AI8/$Q$8,0)</f>
        <v>10</v>
      </c>
      <c r="AK9" s="27">
        <f>ROUND(AK8/$Q$8,0)</f>
        <v>11</v>
      </c>
      <c r="AL9" s="38"/>
      <c r="AM9" s="26" t="s">
        <v>88</v>
      </c>
    </row>
    <row r="10" spans="3:40" ht="13.15" x14ac:dyDescent="0.25">
      <c r="E10" s="18"/>
      <c r="G10" s="18"/>
      <c r="I10" s="18"/>
      <c r="K10" s="18"/>
      <c r="M10" s="18"/>
      <c r="N10" s="39"/>
      <c r="O10" s="85"/>
      <c r="P10" s="57"/>
      <c r="Q10" s="34"/>
      <c r="R10" s="45"/>
      <c r="S10" s="34"/>
      <c r="T10" s="45"/>
      <c r="U10" s="34"/>
      <c r="V10" s="45"/>
      <c r="W10" s="34"/>
      <c r="X10" s="45"/>
      <c r="Y10" s="34"/>
      <c r="Z10" s="45"/>
      <c r="AA10" s="76"/>
      <c r="AB10" s="75"/>
      <c r="AD10" s="136"/>
      <c r="AE10" s="141"/>
      <c r="AK10" s="23"/>
      <c r="AL10" s="38"/>
    </row>
    <row r="11" spans="3:40" ht="13.15" x14ac:dyDescent="0.25">
      <c r="E11" s="18"/>
      <c r="G11" s="18"/>
      <c r="I11" s="18"/>
      <c r="K11" s="18"/>
      <c r="M11" s="18"/>
      <c r="N11" s="39"/>
      <c r="O11" s="105" t="s">
        <v>81</v>
      </c>
      <c r="P11" s="40"/>
      <c r="Q11" s="28"/>
      <c r="R11" s="35"/>
      <c r="S11" s="28"/>
      <c r="T11" s="35"/>
      <c r="U11" s="28"/>
      <c r="V11" s="35"/>
      <c r="W11" s="28"/>
      <c r="X11" s="35"/>
      <c r="Y11" s="28"/>
      <c r="Z11" s="35"/>
      <c r="AA11" s="106" t="s">
        <v>80</v>
      </c>
      <c r="AB11" s="75"/>
      <c r="AD11" s="136"/>
      <c r="AE11" s="141"/>
      <c r="AK11" s="23"/>
      <c r="AL11" s="38"/>
    </row>
    <row r="12" spans="3:40" ht="13.15" x14ac:dyDescent="0.25">
      <c r="F12" s="26">
        <v>-5</v>
      </c>
      <c r="H12" s="26">
        <v>-4</v>
      </c>
      <c r="J12" s="26">
        <v>-3</v>
      </c>
      <c r="L12" s="26">
        <v>-2</v>
      </c>
      <c r="M12" s="18"/>
      <c r="N12" s="39">
        <v>-1</v>
      </c>
      <c r="O12" s="85"/>
      <c r="P12" s="57">
        <v>0</v>
      </c>
      <c r="Q12" s="34"/>
      <c r="R12" s="49" t="s">
        <v>75</v>
      </c>
      <c r="S12" s="34"/>
      <c r="T12" s="45">
        <v>4</v>
      </c>
      <c r="U12" s="34"/>
      <c r="V12" s="45">
        <v>3</v>
      </c>
      <c r="W12" s="34"/>
      <c r="X12" s="45">
        <v>2</v>
      </c>
      <c r="Y12" s="34"/>
      <c r="Z12" s="45">
        <v>1</v>
      </c>
      <c r="AA12" s="76"/>
      <c r="AB12" s="75">
        <v>0</v>
      </c>
      <c r="AD12" s="136">
        <v>-1</v>
      </c>
      <c r="AE12" s="141"/>
      <c r="AF12" s="36">
        <v>-2</v>
      </c>
      <c r="AH12" s="36">
        <v>-3</v>
      </c>
      <c r="AJ12" s="36">
        <v>-4</v>
      </c>
      <c r="AK12" s="18"/>
      <c r="AL12" s="39">
        <v>-5</v>
      </c>
    </row>
    <row r="13" spans="3:40" ht="13.9" thickBot="1" x14ac:dyDescent="0.3">
      <c r="C13" s="26" t="s">
        <v>57</v>
      </c>
      <c r="M13" s="18"/>
      <c r="N13" s="39"/>
      <c r="O13" s="103" t="s">
        <v>39</v>
      </c>
      <c r="P13" s="44"/>
      <c r="Q13" s="34"/>
      <c r="R13" s="45"/>
      <c r="S13" s="34"/>
      <c r="T13" s="45"/>
      <c r="U13" s="111" t="s">
        <v>96</v>
      </c>
      <c r="V13" s="45"/>
      <c r="W13" s="34"/>
      <c r="X13" s="45"/>
      <c r="Y13" s="34"/>
      <c r="Z13" s="45"/>
      <c r="AA13" s="76"/>
      <c r="AB13" s="75"/>
      <c r="AD13" s="136"/>
      <c r="AE13" s="141"/>
      <c r="AK13" s="18"/>
      <c r="AL13" s="39"/>
    </row>
    <row r="14" spans="3:40" ht="13.9" thickBot="1" x14ac:dyDescent="0.3">
      <c r="C14" s="26">
        <v>0</v>
      </c>
      <c r="M14" s="18"/>
      <c r="N14" s="39"/>
      <c r="O14" s="58"/>
      <c r="P14" s="57"/>
      <c r="Q14" s="34"/>
      <c r="R14" s="45"/>
      <c r="S14" s="34"/>
      <c r="T14" s="45"/>
      <c r="U14" s="34"/>
      <c r="V14" s="45"/>
      <c r="W14" s="34"/>
      <c r="X14" s="45"/>
      <c r="Y14" s="34"/>
      <c r="Z14" s="45"/>
      <c r="AA14" s="76"/>
      <c r="AB14" s="75"/>
      <c r="AC14" s="97" t="s">
        <v>60</v>
      </c>
      <c r="AD14" s="137">
        <f t="shared" ref="P14:AD29" si="0">AD$12</f>
        <v>-1</v>
      </c>
      <c r="AE14" s="144" t="s">
        <v>61</v>
      </c>
      <c r="AF14" s="95">
        <f t="shared" ref="AF14:AF21" si="1">AF$12</f>
        <v>-2</v>
      </c>
      <c r="AG14" s="96" t="s">
        <v>62</v>
      </c>
      <c r="AH14" s="95">
        <f t="shared" ref="AF14:AH22" si="2">AH$12</f>
        <v>-3</v>
      </c>
      <c r="AI14" s="97" t="s">
        <v>63</v>
      </c>
      <c r="AJ14" s="95">
        <f t="shared" ref="AF14:AL24" si="3">AJ$12</f>
        <v>-4</v>
      </c>
      <c r="AK14" s="97" t="s">
        <v>64</v>
      </c>
      <c r="AL14" s="98">
        <f t="shared" si="3"/>
        <v>-5</v>
      </c>
    </row>
    <row r="15" spans="3:40" ht="13.9" customHeight="1" x14ac:dyDescent="0.25">
      <c r="C15" s="26">
        <v>1</v>
      </c>
      <c r="M15" s="41"/>
      <c r="N15" s="62"/>
      <c r="O15" s="58"/>
      <c r="P15" s="57"/>
      <c r="Q15" s="52"/>
      <c r="R15" s="55"/>
      <c r="S15" s="41"/>
      <c r="T15" s="44"/>
      <c r="U15" s="41"/>
      <c r="V15" s="44"/>
      <c r="W15" s="41"/>
      <c r="X15" s="44"/>
      <c r="Y15" s="41"/>
      <c r="Z15" s="44"/>
      <c r="AA15" s="77" t="s">
        <v>60</v>
      </c>
      <c r="AB15" s="78">
        <f t="shared" si="0"/>
        <v>0</v>
      </c>
      <c r="AC15" s="65" t="s">
        <v>61</v>
      </c>
      <c r="AD15" s="138">
        <f t="shared" si="0"/>
        <v>-1</v>
      </c>
      <c r="AE15" s="145" t="s">
        <v>62</v>
      </c>
      <c r="AF15" s="64">
        <f t="shared" si="1"/>
        <v>-2</v>
      </c>
      <c r="AG15" s="65" t="s">
        <v>63</v>
      </c>
      <c r="AH15" s="64">
        <f t="shared" si="2"/>
        <v>-3</v>
      </c>
      <c r="AI15" s="65" t="s">
        <v>64</v>
      </c>
      <c r="AJ15" s="64">
        <f t="shared" si="3"/>
        <v>-4</v>
      </c>
      <c r="AK15" s="66"/>
      <c r="AL15" s="54"/>
    </row>
    <row r="16" spans="3:40" ht="13.15" x14ac:dyDescent="0.25">
      <c r="C16" s="26">
        <v>2</v>
      </c>
      <c r="M16" s="41"/>
      <c r="N16" s="62"/>
      <c r="O16" s="61"/>
      <c r="P16" s="60"/>
      <c r="Q16" s="41"/>
      <c r="R16" s="42"/>
      <c r="S16" s="41"/>
      <c r="T16" s="42"/>
      <c r="U16" s="41"/>
      <c r="V16" s="42"/>
      <c r="W16" s="41"/>
      <c r="X16" s="42"/>
      <c r="Y16" s="48" t="s">
        <v>60</v>
      </c>
      <c r="Z16" s="49">
        <f t="shared" si="0"/>
        <v>1</v>
      </c>
      <c r="AA16" s="77" t="s">
        <v>61</v>
      </c>
      <c r="AB16" s="78">
        <f t="shared" si="0"/>
        <v>0</v>
      </c>
      <c r="AC16" s="65" t="s">
        <v>62</v>
      </c>
      <c r="AD16" s="138">
        <f t="shared" si="0"/>
        <v>-1</v>
      </c>
      <c r="AE16" s="145" t="s">
        <v>63</v>
      </c>
      <c r="AF16" s="64">
        <v>-2</v>
      </c>
      <c r="AG16" s="65" t="s">
        <v>64</v>
      </c>
      <c r="AH16" s="64">
        <f t="shared" si="2"/>
        <v>-3</v>
      </c>
      <c r="AI16" s="24"/>
      <c r="AJ16" s="53"/>
      <c r="AK16" s="24"/>
      <c r="AL16" s="53"/>
    </row>
    <row r="17" spans="3:38" x14ac:dyDescent="0.2">
      <c r="C17" s="26">
        <v>3</v>
      </c>
      <c r="M17" s="52"/>
      <c r="N17" s="63"/>
      <c r="O17" s="58"/>
      <c r="P17" s="40"/>
      <c r="Q17" s="41"/>
      <c r="R17" s="42"/>
      <c r="S17" s="41"/>
      <c r="T17" s="42"/>
      <c r="U17" s="41"/>
      <c r="V17" s="42"/>
      <c r="W17" s="48" t="s">
        <v>60</v>
      </c>
      <c r="X17" s="49">
        <f t="shared" si="0"/>
        <v>2</v>
      </c>
      <c r="Y17" s="48" t="s">
        <v>61</v>
      </c>
      <c r="Z17" s="49">
        <f t="shared" si="0"/>
        <v>1</v>
      </c>
      <c r="AA17" s="77" t="s">
        <v>62</v>
      </c>
      <c r="AB17" s="78">
        <f t="shared" si="0"/>
        <v>0</v>
      </c>
      <c r="AC17" s="65" t="s">
        <v>63</v>
      </c>
      <c r="AD17" s="138">
        <f t="shared" si="0"/>
        <v>-1</v>
      </c>
      <c r="AE17" s="145" t="s">
        <v>64</v>
      </c>
      <c r="AF17" s="64">
        <v>-2</v>
      </c>
      <c r="AG17" s="24"/>
      <c r="AH17" s="53"/>
      <c r="AI17" s="24"/>
      <c r="AJ17" s="53"/>
      <c r="AK17" s="24"/>
      <c r="AL17" s="53"/>
    </row>
    <row r="18" spans="3:38" x14ac:dyDescent="0.2">
      <c r="C18" s="26">
        <v>4</v>
      </c>
      <c r="D18" s="28"/>
      <c r="E18" s="28"/>
      <c r="F18" s="28"/>
      <c r="G18" s="28"/>
      <c r="H18" s="28"/>
      <c r="I18" s="28"/>
      <c r="J18" s="28"/>
      <c r="K18" s="28"/>
      <c r="L18" s="28"/>
      <c r="M18" s="41"/>
      <c r="N18" s="62"/>
      <c r="O18" s="58"/>
      <c r="P18" s="40"/>
      <c r="Q18" s="41"/>
      <c r="R18" s="42"/>
      <c r="S18" s="41"/>
      <c r="T18" s="42"/>
      <c r="U18" s="48" t="s">
        <v>60</v>
      </c>
      <c r="V18" s="49">
        <f t="shared" si="0"/>
        <v>3</v>
      </c>
      <c r="W18" s="48" t="s">
        <v>61</v>
      </c>
      <c r="X18" s="49">
        <f t="shared" si="0"/>
        <v>2</v>
      </c>
      <c r="Y18" s="48" t="s">
        <v>62</v>
      </c>
      <c r="Z18" s="49">
        <f t="shared" si="0"/>
        <v>1</v>
      </c>
      <c r="AA18" s="77" t="s">
        <v>63</v>
      </c>
      <c r="AB18" s="78">
        <f t="shared" si="0"/>
        <v>0</v>
      </c>
      <c r="AC18" s="65" t="s">
        <v>64</v>
      </c>
      <c r="AD18" s="138">
        <f t="shared" si="0"/>
        <v>-1</v>
      </c>
      <c r="AE18" s="146"/>
      <c r="AF18" s="53"/>
      <c r="AG18" s="24"/>
      <c r="AH18" s="53"/>
      <c r="AI18" s="24"/>
      <c r="AJ18" s="53"/>
      <c r="AK18" s="24"/>
      <c r="AL18" s="53"/>
    </row>
    <row r="19" spans="3:38" ht="13.5" thickBot="1" x14ac:dyDescent="0.25">
      <c r="C19" s="26">
        <v>5</v>
      </c>
      <c r="D19" s="28"/>
      <c r="E19" s="28"/>
      <c r="F19" s="28"/>
      <c r="G19" s="28"/>
      <c r="H19" s="28"/>
      <c r="I19" s="28"/>
      <c r="J19" s="28"/>
      <c r="K19" s="28"/>
      <c r="L19" s="28"/>
      <c r="M19" s="41"/>
      <c r="N19" s="62"/>
      <c r="O19" s="56"/>
      <c r="P19" s="40"/>
      <c r="Q19" s="41"/>
      <c r="R19" s="42"/>
      <c r="S19" s="48" t="s">
        <v>60</v>
      </c>
      <c r="T19" s="49">
        <f t="shared" ref="T19:T26" si="4">T$12</f>
        <v>4</v>
      </c>
      <c r="U19" s="48" t="s">
        <v>61</v>
      </c>
      <c r="V19" s="49">
        <f t="shared" si="0"/>
        <v>3</v>
      </c>
      <c r="W19" s="48" t="s">
        <v>62</v>
      </c>
      <c r="X19" s="49">
        <f t="shared" si="0"/>
        <v>2</v>
      </c>
      <c r="Y19" s="48" t="s">
        <v>63</v>
      </c>
      <c r="Z19" s="49">
        <f t="shared" si="0"/>
        <v>1</v>
      </c>
      <c r="AA19" s="77" t="s">
        <v>64</v>
      </c>
      <c r="AB19" s="78">
        <f t="shared" si="0"/>
        <v>0</v>
      </c>
      <c r="AC19" s="24"/>
      <c r="AD19" s="139"/>
      <c r="AE19" s="146"/>
      <c r="AF19" s="53"/>
      <c r="AG19" s="24"/>
      <c r="AH19" s="53"/>
      <c r="AI19" s="24"/>
      <c r="AJ19" s="53"/>
      <c r="AK19" s="24"/>
      <c r="AL19" s="53"/>
    </row>
    <row r="20" spans="3:38" ht="13.9" customHeight="1" thickBot="1" x14ac:dyDescent="0.25">
      <c r="C20" s="26">
        <v>6</v>
      </c>
      <c r="D20" s="28"/>
      <c r="E20" s="28"/>
      <c r="F20" s="28"/>
      <c r="G20" s="28"/>
      <c r="H20" s="28"/>
      <c r="I20" s="28"/>
      <c r="J20" s="28"/>
      <c r="K20" s="28"/>
      <c r="L20" s="28"/>
      <c r="M20" s="41"/>
      <c r="N20" s="62"/>
      <c r="O20" s="56"/>
      <c r="P20" s="40"/>
      <c r="Q20" s="99" t="s">
        <v>70</v>
      </c>
      <c r="R20" s="100" t="s">
        <v>75</v>
      </c>
      <c r="S20" s="101" t="s">
        <v>71</v>
      </c>
      <c r="T20" s="100" t="s">
        <v>76</v>
      </c>
      <c r="U20" s="101" t="s">
        <v>72</v>
      </c>
      <c r="V20" s="100" t="s">
        <v>77</v>
      </c>
      <c r="W20" s="101" t="s">
        <v>73</v>
      </c>
      <c r="X20" s="100" t="s">
        <v>78</v>
      </c>
      <c r="Y20" s="101" t="s">
        <v>74</v>
      </c>
      <c r="Z20" s="102" t="s">
        <v>79</v>
      </c>
      <c r="AA20" s="59"/>
      <c r="AB20" s="79"/>
      <c r="AC20" s="24"/>
      <c r="AD20" s="139"/>
      <c r="AE20" s="146"/>
      <c r="AF20" s="53"/>
      <c r="AG20" s="24"/>
      <c r="AH20" s="53"/>
      <c r="AI20" s="24"/>
      <c r="AJ20" s="53"/>
      <c r="AK20" s="66"/>
      <c r="AL20" s="54"/>
    </row>
    <row r="21" spans="3:38" ht="13.9" customHeight="1" x14ac:dyDescent="0.2">
      <c r="C21" s="26">
        <v>7</v>
      </c>
      <c r="D21" s="28"/>
      <c r="E21" s="28"/>
      <c r="F21" s="28"/>
      <c r="G21" s="28"/>
      <c r="H21" s="28"/>
      <c r="I21" s="28"/>
      <c r="J21" s="28"/>
      <c r="K21" s="28"/>
      <c r="L21" s="28"/>
      <c r="M21" s="41"/>
      <c r="N21" s="62"/>
      <c r="O21" s="86" t="s">
        <v>65</v>
      </c>
      <c r="P21" s="87">
        <f t="shared" si="0"/>
        <v>0</v>
      </c>
      <c r="Q21" s="68" t="s">
        <v>66</v>
      </c>
      <c r="R21" s="49" t="s">
        <v>75</v>
      </c>
      <c r="S21" s="68" t="s">
        <v>67</v>
      </c>
      <c r="T21" s="49" t="s">
        <v>76</v>
      </c>
      <c r="U21" s="68" t="s">
        <v>68</v>
      </c>
      <c r="V21" s="49" t="s">
        <v>77</v>
      </c>
      <c r="W21" s="69" t="s">
        <v>69</v>
      </c>
      <c r="X21" s="49" t="s">
        <v>78</v>
      </c>
      <c r="Y21" s="25"/>
      <c r="Z21" s="54"/>
      <c r="AA21" s="59"/>
      <c r="AB21" s="79"/>
      <c r="AC21" s="65" t="s">
        <v>60</v>
      </c>
      <c r="AD21" s="138">
        <f t="shared" si="0"/>
        <v>-1</v>
      </c>
      <c r="AE21" s="147" t="s">
        <v>61</v>
      </c>
      <c r="AF21" s="64">
        <f t="shared" si="1"/>
        <v>-2</v>
      </c>
      <c r="AG21" s="48" t="s">
        <v>62</v>
      </c>
      <c r="AH21" s="64">
        <f t="shared" si="2"/>
        <v>-3</v>
      </c>
      <c r="AI21" s="65" t="s">
        <v>63</v>
      </c>
      <c r="AJ21" s="64">
        <f t="shared" si="3"/>
        <v>-4</v>
      </c>
      <c r="AK21" s="65" t="s">
        <v>64</v>
      </c>
      <c r="AL21" s="64">
        <f t="shared" si="3"/>
        <v>-5</v>
      </c>
    </row>
    <row r="22" spans="3:38" ht="13.9" customHeight="1" x14ac:dyDescent="0.2">
      <c r="C22" s="26">
        <v>8</v>
      </c>
      <c r="D22" s="28"/>
      <c r="E22" s="28"/>
      <c r="F22" s="28"/>
      <c r="G22" s="28"/>
      <c r="H22" s="28"/>
      <c r="I22" s="28"/>
      <c r="J22" s="28"/>
      <c r="K22" s="28"/>
      <c r="L22" s="28"/>
      <c r="M22" s="69" t="s">
        <v>65</v>
      </c>
      <c r="N22" s="70">
        <f t="shared" ref="F22:N26" si="5">N$12</f>
        <v>-1</v>
      </c>
      <c r="O22" s="88" t="s">
        <v>66</v>
      </c>
      <c r="P22" s="87">
        <f t="shared" si="0"/>
        <v>0</v>
      </c>
      <c r="Q22" s="68" t="s">
        <v>67</v>
      </c>
      <c r="R22" s="49" t="s">
        <v>75</v>
      </c>
      <c r="S22" s="68" t="s">
        <v>68</v>
      </c>
      <c r="T22" s="49" t="s">
        <v>76</v>
      </c>
      <c r="U22" s="69" t="s">
        <v>69</v>
      </c>
      <c r="V22" s="49" t="s">
        <v>77</v>
      </c>
      <c r="W22" s="25"/>
      <c r="X22" s="54"/>
      <c r="Y22" s="25"/>
      <c r="Z22" s="54"/>
      <c r="AA22" s="77" t="s">
        <v>60</v>
      </c>
      <c r="AB22" s="78">
        <f t="shared" si="0"/>
        <v>0</v>
      </c>
      <c r="AC22" s="65" t="s">
        <v>61</v>
      </c>
      <c r="AD22" s="138">
        <f t="shared" si="0"/>
        <v>-1</v>
      </c>
      <c r="AE22" s="147" t="s">
        <v>62</v>
      </c>
      <c r="AF22" s="64">
        <f t="shared" si="2"/>
        <v>-2</v>
      </c>
      <c r="AG22" s="65" t="s">
        <v>63</v>
      </c>
      <c r="AH22" s="64">
        <f t="shared" si="3"/>
        <v>-3</v>
      </c>
      <c r="AI22" s="65" t="s">
        <v>64</v>
      </c>
      <c r="AJ22" s="64">
        <f t="shared" si="3"/>
        <v>-4</v>
      </c>
      <c r="AK22" s="67"/>
      <c r="AL22" s="45"/>
    </row>
    <row r="23" spans="3:38" ht="13.9" customHeight="1" x14ac:dyDescent="0.2">
      <c r="C23" s="26">
        <v>9</v>
      </c>
      <c r="D23" s="28"/>
      <c r="E23" s="28"/>
      <c r="F23" s="28"/>
      <c r="G23" s="28"/>
      <c r="H23" s="28"/>
      <c r="I23" s="28"/>
      <c r="J23" s="28"/>
      <c r="K23" s="69" t="s">
        <v>65</v>
      </c>
      <c r="L23" s="70">
        <f t="shared" si="5"/>
        <v>-2</v>
      </c>
      <c r="M23" s="68" t="s">
        <v>66</v>
      </c>
      <c r="N23" s="71">
        <f t="shared" si="5"/>
        <v>-1</v>
      </c>
      <c r="O23" s="88" t="s">
        <v>67</v>
      </c>
      <c r="P23" s="87">
        <f t="shared" si="0"/>
        <v>0</v>
      </c>
      <c r="Q23" s="68" t="s">
        <v>68</v>
      </c>
      <c r="R23" s="49" t="s">
        <v>75</v>
      </c>
      <c r="S23" s="69" t="s">
        <v>69</v>
      </c>
      <c r="T23" s="49" t="s">
        <v>76</v>
      </c>
      <c r="U23" s="25"/>
      <c r="V23" s="54"/>
      <c r="W23" s="25"/>
      <c r="X23" s="54"/>
      <c r="Y23" s="48" t="s">
        <v>60</v>
      </c>
      <c r="Z23" s="49">
        <f t="shared" si="0"/>
        <v>1</v>
      </c>
      <c r="AA23" s="77" t="s">
        <v>61</v>
      </c>
      <c r="AB23" s="78">
        <f t="shared" si="0"/>
        <v>0</v>
      </c>
      <c r="AC23" s="65" t="s">
        <v>62</v>
      </c>
      <c r="AD23" s="138">
        <f t="shared" si="0"/>
        <v>-1</v>
      </c>
      <c r="AE23" s="145" t="s">
        <v>63</v>
      </c>
      <c r="AF23" s="64">
        <f t="shared" si="3"/>
        <v>-2</v>
      </c>
      <c r="AG23" s="65" t="s">
        <v>64</v>
      </c>
      <c r="AH23" s="64">
        <f t="shared" si="3"/>
        <v>-3</v>
      </c>
      <c r="AI23" s="27"/>
      <c r="AK23" s="67"/>
      <c r="AL23" s="45"/>
    </row>
    <row r="24" spans="3:38" ht="13.9" customHeight="1" x14ac:dyDescent="0.2">
      <c r="C24" s="26">
        <v>10</v>
      </c>
      <c r="D24" s="28"/>
      <c r="H24" s="28"/>
      <c r="I24" s="69" t="s">
        <v>65</v>
      </c>
      <c r="J24" s="70">
        <f t="shared" si="5"/>
        <v>-3</v>
      </c>
      <c r="K24" s="68" t="s">
        <v>66</v>
      </c>
      <c r="L24" s="71">
        <f t="shared" si="5"/>
        <v>-2</v>
      </c>
      <c r="M24" s="68" t="s">
        <v>67</v>
      </c>
      <c r="N24" s="71">
        <f t="shared" si="5"/>
        <v>-1</v>
      </c>
      <c r="O24" s="88" t="s">
        <v>68</v>
      </c>
      <c r="P24" s="87">
        <f t="shared" si="0"/>
        <v>0</v>
      </c>
      <c r="Q24" s="69" t="s">
        <v>69</v>
      </c>
      <c r="R24" s="49" t="s">
        <v>75</v>
      </c>
      <c r="S24" s="25"/>
      <c r="T24" s="54"/>
      <c r="U24" s="25"/>
      <c r="V24" s="54"/>
      <c r="W24" s="48" t="s">
        <v>60</v>
      </c>
      <c r="X24" s="49">
        <f t="shared" si="0"/>
        <v>2</v>
      </c>
      <c r="Y24" s="48" t="s">
        <v>61</v>
      </c>
      <c r="Z24" s="49">
        <f t="shared" si="0"/>
        <v>1</v>
      </c>
      <c r="AA24" s="77" t="s">
        <v>62</v>
      </c>
      <c r="AB24" s="78">
        <f t="shared" si="0"/>
        <v>0</v>
      </c>
      <c r="AC24" s="65" t="s">
        <v>63</v>
      </c>
      <c r="AD24" s="138">
        <f t="shared" si="0"/>
        <v>-1</v>
      </c>
      <c r="AE24" s="145" t="s">
        <v>64</v>
      </c>
      <c r="AF24" s="64">
        <f t="shared" si="3"/>
        <v>-2</v>
      </c>
      <c r="AG24" s="27"/>
      <c r="AI24" s="27"/>
      <c r="AK24" s="67"/>
      <c r="AL24" s="45"/>
    </row>
    <row r="25" spans="3:38" x14ac:dyDescent="0.2">
      <c r="C25" s="26">
        <v>11</v>
      </c>
      <c r="D25" s="28"/>
      <c r="F25" s="28"/>
      <c r="G25" s="69" t="s">
        <v>65</v>
      </c>
      <c r="H25" s="70">
        <f t="shared" si="5"/>
        <v>-4</v>
      </c>
      <c r="I25" s="68" t="s">
        <v>66</v>
      </c>
      <c r="J25" s="71">
        <f t="shared" si="5"/>
        <v>-3</v>
      </c>
      <c r="K25" s="68" t="s">
        <v>67</v>
      </c>
      <c r="L25" s="71">
        <f t="shared" si="5"/>
        <v>-2</v>
      </c>
      <c r="M25" s="68" t="s">
        <v>68</v>
      </c>
      <c r="N25" s="71">
        <f t="shared" si="5"/>
        <v>-1</v>
      </c>
      <c r="O25" s="88" t="s">
        <v>69</v>
      </c>
      <c r="P25" s="87">
        <f t="shared" si="0"/>
        <v>0</v>
      </c>
      <c r="Q25" s="54"/>
      <c r="R25" s="50"/>
      <c r="S25" s="25"/>
      <c r="T25" s="54"/>
      <c r="U25" s="48" t="s">
        <v>60</v>
      </c>
      <c r="V25" s="49">
        <f t="shared" si="0"/>
        <v>3</v>
      </c>
      <c r="W25" s="48" t="s">
        <v>61</v>
      </c>
      <c r="X25" s="49">
        <f t="shared" si="0"/>
        <v>2</v>
      </c>
      <c r="Y25" s="48" t="s">
        <v>62</v>
      </c>
      <c r="Z25" s="49">
        <f t="shared" si="0"/>
        <v>1</v>
      </c>
      <c r="AA25" s="77" t="s">
        <v>63</v>
      </c>
      <c r="AB25" s="78">
        <f t="shared" si="0"/>
        <v>0</v>
      </c>
      <c r="AC25" s="65" t="s">
        <v>64</v>
      </c>
      <c r="AD25" s="138">
        <f t="shared" si="0"/>
        <v>-1</v>
      </c>
      <c r="AE25" s="143"/>
      <c r="AG25" s="27"/>
      <c r="AI25" s="27"/>
      <c r="AK25" s="67"/>
      <c r="AL25" s="45"/>
    </row>
    <row r="26" spans="3:38" x14ac:dyDescent="0.2">
      <c r="C26" s="26">
        <v>12</v>
      </c>
      <c r="D26" s="28"/>
      <c r="E26" s="69" t="s">
        <v>65</v>
      </c>
      <c r="F26" s="70">
        <f t="shared" si="5"/>
        <v>-5</v>
      </c>
      <c r="G26" s="68" t="s">
        <v>66</v>
      </c>
      <c r="H26" s="71">
        <f t="shared" si="5"/>
        <v>-4</v>
      </c>
      <c r="I26" s="68" t="s">
        <v>67</v>
      </c>
      <c r="J26" s="71">
        <f t="shared" si="5"/>
        <v>-3</v>
      </c>
      <c r="K26" s="68" t="s">
        <v>68</v>
      </c>
      <c r="L26" s="71">
        <f t="shared" si="5"/>
        <v>-2</v>
      </c>
      <c r="M26" s="69" t="s">
        <v>69</v>
      </c>
      <c r="N26" s="71">
        <f t="shared" si="5"/>
        <v>-1</v>
      </c>
      <c r="O26" s="89"/>
      <c r="P26" s="60"/>
      <c r="Q26" s="54"/>
      <c r="R26" s="54"/>
      <c r="S26" s="48" t="s">
        <v>60</v>
      </c>
      <c r="T26" s="49">
        <f t="shared" si="4"/>
        <v>4</v>
      </c>
      <c r="U26" s="48" t="s">
        <v>61</v>
      </c>
      <c r="V26" s="49">
        <f t="shared" si="0"/>
        <v>3</v>
      </c>
      <c r="W26" s="48" t="s">
        <v>62</v>
      </c>
      <c r="X26" s="49">
        <f t="shared" si="0"/>
        <v>2</v>
      </c>
      <c r="Y26" s="51" t="s">
        <v>63</v>
      </c>
      <c r="Z26" s="49">
        <f t="shared" si="0"/>
        <v>1</v>
      </c>
      <c r="AA26" s="77" t="s">
        <v>64</v>
      </c>
      <c r="AB26" s="78">
        <f t="shared" si="0"/>
        <v>0</v>
      </c>
      <c r="AC26" s="27"/>
      <c r="AD26" s="136"/>
      <c r="AE26" s="143"/>
      <c r="AG26" s="27"/>
      <c r="AI26" s="27"/>
      <c r="AK26" s="67"/>
      <c r="AL26" s="45"/>
    </row>
    <row r="27" spans="3:38" x14ac:dyDescent="0.2">
      <c r="C27" s="26">
        <v>13</v>
      </c>
      <c r="D27" s="28"/>
      <c r="E27" s="68"/>
      <c r="F27" s="71"/>
      <c r="G27" s="68"/>
      <c r="H27" s="71"/>
      <c r="I27" s="68"/>
      <c r="J27" s="71"/>
      <c r="K27" s="69"/>
      <c r="L27" s="71"/>
      <c r="M27" s="25"/>
      <c r="N27" s="54"/>
      <c r="O27" s="89"/>
      <c r="P27" s="60"/>
      <c r="Q27" s="68" t="s">
        <v>70</v>
      </c>
      <c r="R27" s="49" t="s">
        <v>75</v>
      </c>
      <c r="S27" s="68" t="s">
        <v>71</v>
      </c>
      <c r="T27" s="49" t="s">
        <v>76</v>
      </c>
      <c r="U27" s="68" t="s">
        <v>72</v>
      </c>
      <c r="V27" s="49" t="s">
        <v>77</v>
      </c>
      <c r="W27" s="68" t="s">
        <v>73</v>
      </c>
      <c r="X27" s="49" t="s">
        <v>78</v>
      </c>
      <c r="Y27" s="68" t="s">
        <v>74</v>
      </c>
      <c r="Z27" s="49" t="s">
        <v>79</v>
      </c>
      <c r="AA27" s="32"/>
      <c r="AB27" s="75"/>
      <c r="AC27" s="27"/>
      <c r="AD27" s="136"/>
      <c r="AE27" s="143"/>
      <c r="AG27" s="27"/>
      <c r="AI27" s="27"/>
      <c r="AK27" s="67"/>
      <c r="AL27" s="45"/>
    </row>
    <row r="28" spans="3:38" x14ac:dyDescent="0.2">
      <c r="C28" s="26">
        <v>14</v>
      </c>
      <c r="D28" s="28"/>
      <c r="E28" s="68"/>
      <c r="F28" s="71"/>
      <c r="G28" s="68"/>
      <c r="H28" s="71"/>
      <c r="I28" s="69"/>
      <c r="J28" s="71"/>
      <c r="K28" s="28"/>
      <c r="L28" s="28"/>
      <c r="M28" s="29"/>
      <c r="N28" s="35"/>
      <c r="O28" s="86" t="s">
        <v>65</v>
      </c>
      <c r="P28" s="87">
        <f t="shared" si="0"/>
        <v>0</v>
      </c>
      <c r="Q28" s="68" t="s">
        <v>71</v>
      </c>
      <c r="R28" s="49" t="s">
        <v>75</v>
      </c>
      <c r="S28" s="68" t="s">
        <v>72</v>
      </c>
      <c r="T28" s="49" t="s">
        <v>76</v>
      </c>
      <c r="U28" s="68" t="s">
        <v>73</v>
      </c>
      <c r="V28" s="49" t="s">
        <v>77</v>
      </c>
      <c r="W28" s="68" t="s">
        <v>74</v>
      </c>
      <c r="X28" s="49" t="s">
        <v>78</v>
      </c>
      <c r="Y28" s="29"/>
      <c r="Z28" s="35"/>
      <c r="AA28" s="32"/>
      <c r="AB28" s="75"/>
      <c r="AC28" s="27"/>
      <c r="AD28" s="136"/>
      <c r="AE28" s="143"/>
      <c r="AG28" s="27"/>
      <c r="AI28" s="27"/>
      <c r="AK28" s="67"/>
      <c r="AL28" s="45"/>
    </row>
    <row r="29" spans="3:38" x14ac:dyDescent="0.2">
      <c r="C29" s="26">
        <v>15</v>
      </c>
      <c r="D29" s="28"/>
      <c r="E29" s="28"/>
      <c r="F29" s="28"/>
      <c r="G29" s="28"/>
      <c r="H29" s="28"/>
      <c r="I29" s="28"/>
      <c r="J29" s="28"/>
      <c r="K29" s="28"/>
      <c r="L29" s="28"/>
      <c r="M29" s="69" t="s">
        <v>65</v>
      </c>
      <c r="N29" s="70">
        <v>-1</v>
      </c>
      <c r="O29" s="88" t="s">
        <v>66</v>
      </c>
      <c r="P29" s="87">
        <f t="shared" si="0"/>
        <v>0</v>
      </c>
      <c r="Q29" s="68" t="s">
        <v>72</v>
      </c>
      <c r="R29" s="49" t="s">
        <v>75</v>
      </c>
      <c r="S29" s="68" t="s">
        <v>73</v>
      </c>
      <c r="T29" s="49" t="s">
        <v>76</v>
      </c>
      <c r="U29" s="68" t="s">
        <v>74</v>
      </c>
      <c r="V29" s="49" t="s">
        <v>77</v>
      </c>
      <c r="W29" s="25"/>
      <c r="X29" s="54"/>
      <c r="Y29" s="29"/>
      <c r="Z29" s="35"/>
      <c r="AA29" s="32"/>
      <c r="AB29" s="75"/>
      <c r="AC29" s="24"/>
      <c r="AD29" s="139"/>
      <c r="AE29" s="143"/>
      <c r="AG29" s="27"/>
      <c r="AI29" s="27"/>
      <c r="AK29" s="67"/>
      <c r="AL29" s="45"/>
    </row>
    <row r="30" spans="3:38" x14ac:dyDescent="0.2">
      <c r="C30" s="26">
        <v>16</v>
      </c>
      <c r="D30" s="28"/>
      <c r="E30" s="28"/>
      <c r="F30" s="28"/>
      <c r="G30" s="28"/>
      <c r="H30" s="28"/>
      <c r="I30" s="28"/>
      <c r="J30" s="28"/>
      <c r="K30" s="69" t="s">
        <v>65</v>
      </c>
      <c r="L30" s="70">
        <f t="shared" ref="F30:L33" si="6">L$12</f>
        <v>-2</v>
      </c>
      <c r="M30" s="68" t="s">
        <v>66</v>
      </c>
      <c r="N30" s="71">
        <v>-1</v>
      </c>
      <c r="O30" s="88" t="s">
        <v>67</v>
      </c>
      <c r="P30" s="87">
        <f t="shared" ref="P30:P32" si="7">P$12</f>
        <v>0</v>
      </c>
      <c r="Q30" s="68" t="s">
        <v>73</v>
      </c>
      <c r="R30" s="49" t="s">
        <v>75</v>
      </c>
      <c r="S30" s="68" t="s">
        <v>74</v>
      </c>
      <c r="T30" s="49" t="s">
        <v>76</v>
      </c>
      <c r="U30" s="25"/>
      <c r="V30" s="54"/>
      <c r="W30" s="25"/>
      <c r="X30" s="54"/>
      <c r="Y30" s="29"/>
      <c r="Z30" s="35"/>
      <c r="AA30" s="59"/>
      <c r="AB30" s="79"/>
      <c r="AC30" s="27"/>
      <c r="AD30" s="136"/>
      <c r="AE30" s="143"/>
      <c r="AG30" s="27"/>
      <c r="AI30" s="27"/>
      <c r="AK30" s="67"/>
      <c r="AL30" s="45"/>
    </row>
    <row r="31" spans="3:38" x14ac:dyDescent="0.2">
      <c r="C31" s="26">
        <v>17</v>
      </c>
      <c r="D31" s="28"/>
      <c r="H31" s="28"/>
      <c r="I31" s="69" t="s">
        <v>65</v>
      </c>
      <c r="J31" s="70">
        <f t="shared" si="6"/>
        <v>-3</v>
      </c>
      <c r="K31" s="68" t="s">
        <v>66</v>
      </c>
      <c r="L31" s="71">
        <f t="shared" si="6"/>
        <v>-2</v>
      </c>
      <c r="M31" s="68" t="s">
        <v>67</v>
      </c>
      <c r="N31" s="71">
        <v>-1</v>
      </c>
      <c r="O31" s="88" t="s">
        <v>68</v>
      </c>
      <c r="P31" s="87">
        <f t="shared" si="7"/>
        <v>0</v>
      </c>
      <c r="Q31" s="68" t="s">
        <v>74</v>
      </c>
      <c r="R31" s="49" t="s">
        <v>75</v>
      </c>
      <c r="S31" s="29"/>
      <c r="T31" s="35"/>
      <c r="U31" s="29"/>
      <c r="V31" s="35"/>
      <c r="W31" s="29"/>
      <c r="X31" s="35"/>
      <c r="Y31" s="29"/>
      <c r="Z31" s="35"/>
      <c r="AA31" s="32"/>
      <c r="AB31" s="75"/>
      <c r="AC31" s="27"/>
      <c r="AD31" s="136"/>
      <c r="AE31" s="143"/>
      <c r="AG31" s="27"/>
      <c r="AI31" s="27"/>
      <c r="AK31" s="67"/>
      <c r="AL31" s="45"/>
    </row>
    <row r="32" spans="3:38" x14ac:dyDescent="0.2">
      <c r="C32" s="26">
        <v>18</v>
      </c>
      <c r="D32" s="28"/>
      <c r="F32" s="28"/>
      <c r="G32" s="69" t="s">
        <v>65</v>
      </c>
      <c r="H32" s="70">
        <f t="shared" si="6"/>
        <v>-4</v>
      </c>
      <c r="I32" s="68" t="s">
        <v>66</v>
      </c>
      <c r="J32" s="71">
        <f t="shared" si="6"/>
        <v>-3</v>
      </c>
      <c r="K32" s="68" t="s">
        <v>67</v>
      </c>
      <c r="L32" s="71">
        <f t="shared" si="6"/>
        <v>-2</v>
      </c>
      <c r="M32" s="68" t="s">
        <v>68</v>
      </c>
      <c r="N32" s="71">
        <v>-1</v>
      </c>
      <c r="O32" s="88" t="s">
        <v>69</v>
      </c>
      <c r="P32" s="87">
        <f t="shared" si="7"/>
        <v>0</v>
      </c>
      <c r="Q32" s="45"/>
      <c r="R32" s="35"/>
      <c r="S32" s="29"/>
      <c r="T32" s="35"/>
      <c r="U32" s="29"/>
      <c r="V32" s="35"/>
      <c r="W32" s="29"/>
      <c r="X32" s="35"/>
      <c r="Y32" s="29"/>
      <c r="Z32" s="35"/>
      <c r="AA32" s="32"/>
      <c r="AB32" s="75"/>
      <c r="AC32" s="27"/>
      <c r="AD32" s="136"/>
      <c r="AE32" s="143"/>
      <c r="AG32" s="27"/>
      <c r="AI32" s="27"/>
      <c r="AK32" s="67"/>
      <c r="AL32" s="45"/>
    </row>
    <row r="33" spans="3:38" x14ac:dyDescent="0.2">
      <c r="C33" s="26">
        <v>19</v>
      </c>
      <c r="D33" s="28"/>
      <c r="E33" s="69" t="s">
        <v>65</v>
      </c>
      <c r="F33" s="70">
        <f t="shared" si="6"/>
        <v>-5</v>
      </c>
      <c r="G33" s="68" t="s">
        <v>66</v>
      </c>
      <c r="H33" s="71">
        <f t="shared" si="6"/>
        <v>-4</v>
      </c>
      <c r="I33" s="68" t="s">
        <v>67</v>
      </c>
      <c r="J33" s="71">
        <f t="shared" si="6"/>
        <v>-3</v>
      </c>
      <c r="K33" s="68" t="s">
        <v>68</v>
      </c>
      <c r="L33" s="71">
        <f t="shared" si="6"/>
        <v>-2</v>
      </c>
      <c r="M33" s="69" t="s">
        <v>69</v>
      </c>
      <c r="N33" s="71">
        <v>-1</v>
      </c>
      <c r="O33" s="90"/>
      <c r="P33" s="40"/>
      <c r="Q33" s="45"/>
      <c r="R33" s="35"/>
      <c r="S33" s="29"/>
      <c r="T33" s="35"/>
      <c r="U33" s="29"/>
      <c r="V33" s="35"/>
      <c r="W33" s="29"/>
      <c r="X33" s="35"/>
      <c r="Y33" s="29"/>
      <c r="Z33" s="35"/>
      <c r="AA33" s="32"/>
      <c r="AB33" s="75"/>
      <c r="AC33" s="27"/>
      <c r="AD33" s="136"/>
      <c r="AE33" s="143"/>
      <c r="AG33" s="27"/>
      <c r="AI33" s="27"/>
      <c r="AK33" s="67"/>
      <c r="AL33" s="45"/>
    </row>
    <row r="34" spans="3:38" x14ac:dyDescent="0.2">
      <c r="C34" s="26">
        <v>20</v>
      </c>
      <c r="D34" s="28"/>
      <c r="E34" s="28"/>
      <c r="F34" s="28"/>
      <c r="G34" s="28"/>
      <c r="H34" s="28"/>
      <c r="I34" s="28"/>
      <c r="J34" s="28"/>
      <c r="K34" s="28"/>
      <c r="L34" s="28"/>
      <c r="M34" s="29"/>
      <c r="N34" s="35"/>
      <c r="O34" s="90"/>
      <c r="P34" s="40"/>
      <c r="Q34" s="45"/>
      <c r="R34" s="35"/>
      <c r="S34" s="29"/>
      <c r="T34" s="35"/>
      <c r="U34" s="29"/>
      <c r="V34" s="35"/>
      <c r="W34" s="29"/>
      <c r="X34" s="35"/>
      <c r="Y34" s="29"/>
      <c r="Z34" s="35"/>
      <c r="AA34" s="32"/>
      <c r="AB34" s="75"/>
      <c r="AC34" s="27"/>
      <c r="AD34" s="136"/>
      <c r="AE34" s="143"/>
      <c r="AG34" s="27"/>
      <c r="AI34" s="27"/>
      <c r="AK34" s="67"/>
      <c r="AL34" s="45"/>
    </row>
    <row r="35" spans="3:38" x14ac:dyDescent="0.2">
      <c r="C35" s="26">
        <v>21</v>
      </c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35"/>
      <c r="O35" s="90"/>
      <c r="P35" s="40"/>
      <c r="Q35" s="45"/>
      <c r="R35" s="35"/>
      <c r="S35" s="29"/>
      <c r="T35" s="35"/>
      <c r="U35" s="29"/>
      <c r="V35" s="35"/>
      <c r="W35" s="29"/>
      <c r="X35" s="35"/>
      <c r="Y35" s="29"/>
      <c r="Z35" s="35"/>
      <c r="AA35" s="77"/>
      <c r="AB35" s="78"/>
      <c r="AC35" s="27"/>
      <c r="AD35" s="136"/>
      <c r="AE35" s="143"/>
      <c r="AG35" s="27"/>
      <c r="AI35" s="27"/>
      <c r="AK35" s="67"/>
      <c r="AL35" s="45"/>
    </row>
    <row r="36" spans="3:38" x14ac:dyDescent="0.2">
      <c r="O36" s="84"/>
      <c r="P36" s="40"/>
      <c r="Q36" s="28"/>
      <c r="R36" s="35"/>
      <c r="S36" s="28"/>
      <c r="T36" s="35"/>
      <c r="U36" s="28"/>
      <c r="V36" s="35"/>
      <c r="W36" s="28"/>
      <c r="X36" s="35"/>
      <c r="Y36" s="28"/>
      <c r="Z36" s="35"/>
      <c r="AA36" s="74"/>
      <c r="AB36" s="75"/>
      <c r="AC36" s="27"/>
      <c r="AD36" s="136"/>
      <c r="AE36" s="143"/>
      <c r="AG36" s="27"/>
      <c r="AI36" s="27"/>
      <c r="AK36" s="27"/>
    </row>
    <row r="37" spans="3:38" x14ac:dyDescent="0.2">
      <c r="O37" s="84"/>
      <c r="P37" s="40"/>
      <c r="Q37" s="28"/>
      <c r="R37" s="35"/>
      <c r="S37" s="28"/>
      <c r="T37" s="35"/>
      <c r="U37" s="28"/>
      <c r="V37" s="35"/>
      <c r="W37" s="28"/>
      <c r="X37" s="35"/>
      <c r="Y37" s="28"/>
      <c r="Z37" s="35"/>
      <c r="AA37" s="74"/>
      <c r="AB37" s="75"/>
      <c r="AC37" s="27"/>
      <c r="AD37" s="136"/>
      <c r="AE37" s="143"/>
      <c r="AG37" s="27"/>
      <c r="AI37" s="27"/>
      <c r="AK37" s="27"/>
    </row>
    <row r="38" spans="3:38" x14ac:dyDescent="0.2">
      <c r="O38" s="91"/>
      <c r="P38" s="92"/>
      <c r="Q38" s="30"/>
      <c r="R38" s="43"/>
      <c r="S38" s="30"/>
      <c r="T38" s="43"/>
      <c r="U38" s="30"/>
      <c r="V38" s="43"/>
      <c r="W38" s="30"/>
      <c r="X38" s="43"/>
      <c r="Y38" s="30"/>
      <c r="Z38" s="43"/>
      <c r="AA38" s="80"/>
      <c r="AB38" s="81"/>
      <c r="AD38" s="136"/>
      <c r="AE38" s="141"/>
    </row>
    <row r="40" spans="3:38" x14ac:dyDescent="0.2">
      <c r="F40" s="31"/>
      <c r="G40" s="31"/>
      <c r="H40" s="31"/>
      <c r="I40" s="31"/>
      <c r="J40" s="31"/>
      <c r="K40" s="31"/>
      <c r="L40" s="31"/>
      <c r="M40" s="31"/>
      <c r="N40" s="37"/>
      <c r="O40" s="31" t="s">
        <v>82</v>
      </c>
      <c r="P40" s="37"/>
      <c r="Q40" s="31" t="s">
        <v>84</v>
      </c>
      <c r="R40" s="37"/>
      <c r="S40" s="31" t="s">
        <v>85</v>
      </c>
      <c r="T40" s="37"/>
    </row>
    <row r="41" spans="3:38" x14ac:dyDescent="0.2">
      <c r="O41" s="26" t="s">
        <v>83</v>
      </c>
      <c r="P41" s="36" t="s">
        <v>59</v>
      </c>
      <c r="Q41" s="26" t="s">
        <v>83</v>
      </c>
      <c r="R41" s="36" t="s">
        <v>59</v>
      </c>
      <c r="S41" s="26" t="s">
        <v>83</v>
      </c>
      <c r="T41" s="36" t="s">
        <v>59</v>
      </c>
    </row>
    <row r="42" spans="3:38" x14ac:dyDescent="0.2">
      <c r="F42" s="93"/>
      <c r="G42" s="93"/>
      <c r="H42" s="93"/>
      <c r="I42" s="93"/>
      <c r="J42" s="93"/>
      <c r="K42" s="93"/>
      <c r="L42" s="93"/>
      <c r="N42" s="26"/>
      <c r="O42" s="34"/>
      <c r="P42" s="45"/>
      <c r="R42" s="45"/>
      <c r="S42" s="93"/>
      <c r="T42" s="45"/>
      <c r="V42" s="45"/>
    </row>
    <row r="43" spans="3:38" x14ac:dyDescent="0.2">
      <c r="F43" s="93"/>
      <c r="G43" s="93"/>
      <c r="H43" s="93"/>
      <c r="I43" s="93"/>
      <c r="J43" s="93"/>
      <c r="K43" s="93"/>
      <c r="L43" s="93"/>
      <c r="M43" s="65" t="s">
        <v>60</v>
      </c>
      <c r="O43" s="26">
        <v>-5214.7012947258854</v>
      </c>
      <c r="P43" s="36">
        <v>-1</v>
      </c>
      <c r="Q43" s="26">
        <v>2607.3506473629427</v>
      </c>
      <c r="R43" s="36">
        <v>5</v>
      </c>
      <c r="S43" s="26">
        <f t="shared" ref="S43:S52" si="8">Q43-O43</f>
        <v>7822.0519420888286</v>
      </c>
      <c r="T43" s="45">
        <f t="shared" ref="T43:T52" si="9">R43-P43</f>
        <v>6</v>
      </c>
    </row>
    <row r="44" spans="3:38" x14ac:dyDescent="0.2">
      <c r="F44" s="94"/>
      <c r="G44" s="94"/>
      <c r="H44" s="94"/>
      <c r="I44" s="94"/>
      <c r="J44" s="94"/>
      <c r="K44" s="94"/>
      <c r="L44" s="94"/>
      <c r="M44" s="69" t="s">
        <v>65</v>
      </c>
      <c r="O44" s="26">
        <v>2607.3506473629427</v>
      </c>
      <c r="P44" s="36">
        <v>1</v>
      </c>
      <c r="Q44" s="26">
        <v>10429.402589451771</v>
      </c>
      <c r="R44" s="27">
        <v>-5</v>
      </c>
      <c r="S44" s="26">
        <f t="shared" si="8"/>
        <v>7822.0519420888286</v>
      </c>
      <c r="T44" s="45">
        <f t="shared" si="9"/>
        <v>-6</v>
      </c>
      <c r="V44" s="26"/>
      <c r="X44" s="26"/>
    </row>
    <row r="45" spans="3:38" x14ac:dyDescent="0.2">
      <c r="F45" s="93"/>
      <c r="G45" s="93"/>
      <c r="H45" s="93"/>
      <c r="I45" s="93"/>
      <c r="J45" s="93"/>
      <c r="K45" s="93"/>
      <c r="L45" s="93"/>
      <c r="M45" s="65" t="s">
        <v>61</v>
      </c>
      <c r="O45" s="26">
        <v>-6518.3766184073565</v>
      </c>
      <c r="P45" s="36">
        <v>-2</v>
      </c>
      <c r="Q45" s="26">
        <v>1303.6753236814714</v>
      </c>
      <c r="R45" s="36">
        <v>4</v>
      </c>
      <c r="S45" s="26">
        <f t="shared" si="8"/>
        <v>7822.0519420888277</v>
      </c>
      <c r="T45" s="45">
        <f t="shared" si="9"/>
        <v>6</v>
      </c>
    </row>
    <row r="46" spans="3:38" x14ac:dyDescent="0.2">
      <c r="F46" s="94"/>
      <c r="G46" s="94"/>
      <c r="H46" s="94"/>
      <c r="I46" s="94"/>
      <c r="J46" s="94"/>
      <c r="K46" s="94"/>
      <c r="L46" s="94"/>
      <c r="M46" s="68" t="s">
        <v>66</v>
      </c>
      <c r="O46" s="26">
        <v>1303.6753236814714</v>
      </c>
      <c r="P46" s="36">
        <v>2</v>
      </c>
      <c r="Q46" s="26">
        <v>9125.7272657702997</v>
      </c>
      <c r="R46" s="36">
        <v>-4</v>
      </c>
      <c r="S46" s="26">
        <f t="shared" si="8"/>
        <v>7822.0519420888286</v>
      </c>
      <c r="T46" s="45">
        <f t="shared" si="9"/>
        <v>-6</v>
      </c>
      <c r="V46" s="26"/>
    </row>
    <row r="47" spans="3:38" x14ac:dyDescent="0.2">
      <c r="F47" s="93"/>
      <c r="G47" s="93"/>
      <c r="H47" s="93"/>
      <c r="I47" s="93"/>
      <c r="J47" s="93"/>
      <c r="K47" s="93"/>
      <c r="L47" s="93"/>
      <c r="M47" s="65" t="s">
        <v>62</v>
      </c>
      <c r="O47" s="26">
        <v>-7822.0519420888286</v>
      </c>
      <c r="P47" s="36">
        <v>-3</v>
      </c>
      <c r="Q47" s="26">
        <v>0</v>
      </c>
      <c r="R47" s="36">
        <v>3</v>
      </c>
      <c r="S47" s="26">
        <f t="shared" si="8"/>
        <v>7822.0519420888286</v>
      </c>
      <c r="T47" s="45">
        <f t="shared" si="9"/>
        <v>6</v>
      </c>
    </row>
    <row r="48" spans="3:38" x14ac:dyDescent="0.2">
      <c r="F48" s="94"/>
      <c r="G48" s="94"/>
      <c r="H48" s="94"/>
      <c r="I48" s="94"/>
      <c r="J48" s="94"/>
      <c r="K48" s="94"/>
      <c r="L48" s="94"/>
      <c r="M48" s="68" t="s">
        <v>67</v>
      </c>
      <c r="O48" s="93">
        <v>0</v>
      </c>
      <c r="P48" s="45">
        <v>3</v>
      </c>
      <c r="Q48" s="26">
        <v>7822.0519420888286</v>
      </c>
      <c r="R48" s="36">
        <v>-3</v>
      </c>
      <c r="S48" s="26">
        <f t="shared" si="8"/>
        <v>7822.0519420888286</v>
      </c>
      <c r="T48" s="45">
        <f t="shared" si="9"/>
        <v>-6</v>
      </c>
    </row>
    <row r="49" spans="6:20" x14ac:dyDescent="0.2">
      <c r="F49" s="93"/>
      <c r="G49" s="93"/>
      <c r="H49" s="93"/>
      <c r="I49" s="93"/>
      <c r="J49" s="93"/>
      <c r="K49" s="93"/>
      <c r="L49" s="93"/>
      <c r="M49" s="65" t="s">
        <v>63</v>
      </c>
      <c r="O49" s="26">
        <v>-9125.7272657702997</v>
      </c>
      <c r="P49" s="36">
        <v>-4</v>
      </c>
      <c r="Q49" s="26">
        <v>-1303.6753236814714</v>
      </c>
      <c r="R49" s="36">
        <v>2</v>
      </c>
      <c r="S49" s="26">
        <f t="shared" si="8"/>
        <v>7822.0519420888286</v>
      </c>
      <c r="T49" s="45">
        <f t="shared" si="9"/>
        <v>6</v>
      </c>
    </row>
    <row r="50" spans="6:20" x14ac:dyDescent="0.2">
      <c r="F50" s="94"/>
      <c r="G50" s="94"/>
      <c r="H50" s="94"/>
      <c r="I50" s="94"/>
      <c r="J50" s="94"/>
      <c r="K50" s="94"/>
      <c r="L50" s="94"/>
      <c r="M50" s="68" t="s">
        <v>68</v>
      </c>
      <c r="O50" s="26">
        <v>-1303.6753236814714</v>
      </c>
      <c r="P50" s="36">
        <v>4</v>
      </c>
      <c r="Q50" s="26">
        <v>6518.3766184073565</v>
      </c>
      <c r="R50" s="36">
        <v>-2</v>
      </c>
      <c r="S50" s="26">
        <f t="shared" si="8"/>
        <v>7822.0519420888277</v>
      </c>
      <c r="T50" s="45">
        <f t="shared" si="9"/>
        <v>-6</v>
      </c>
    </row>
    <row r="51" spans="6:20" x14ac:dyDescent="0.2">
      <c r="F51" s="93"/>
      <c r="G51" s="93"/>
      <c r="H51" s="93"/>
      <c r="I51" s="93"/>
      <c r="J51" s="93"/>
      <c r="K51" s="93"/>
      <c r="L51" s="93"/>
      <c r="M51" s="65" t="s">
        <v>64</v>
      </c>
      <c r="O51" s="26">
        <v>-10429.402589451771</v>
      </c>
      <c r="P51" s="36">
        <v>-5</v>
      </c>
      <c r="Q51" s="26">
        <v>-2607.3506473629427</v>
      </c>
      <c r="R51" s="36">
        <v>1</v>
      </c>
      <c r="S51" s="26">
        <f t="shared" si="8"/>
        <v>7822.0519420888286</v>
      </c>
      <c r="T51" s="45">
        <f t="shared" si="9"/>
        <v>6</v>
      </c>
    </row>
    <row r="52" spans="6:20" x14ac:dyDescent="0.2">
      <c r="M52" s="69" t="s">
        <v>69</v>
      </c>
      <c r="O52" s="26">
        <v>-2607.3506473629427</v>
      </c>
      <c r="P52" s="36">
        <v>5</v>
      </c>
      <c r="Q52" s="26">
        <v>5214.7012947258854</v>
      </c>
      <c r="R52" s="36">
        <v>-1</v>
      </c>
      <c r="S52" s="26">
        <f t="shared" si="8"/>
        <v>7822.0519420888286</v>
      </c>
      <c r="T52" s="45">
        <f t="shared" si="9"/>
        <v>-6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I11" sqref="I11"/>
    </sheetView>
  </sheetViews>
  <sheetFormatPr defaultRowHeight="12.75" x14ac:dyDescent="0.2"/>
  <cols>
    <col min="1" max="1" width="10.7109375" customWidth="1"/>
    <col min="16" max="16" width="9.28515625" bestFit="1" customWidth="1"/>
  </cols>
  <sheetData>
    <row r="1" spans="1:16" x14ac:dyDescent="0.25">
      <c r="C1" s="5">
        <v>-7</v>
      </c>
      <c r="D1" s="5">
        <v>-6</v>
      </c>
      <c r="E1" s="5">
        <v>-5</v>
      </c>
      <c r="F1" s="5">
        <v>-4</v>
      </c>
      <c r="G1" s="5">
        <v>-3</v>
      </c>
      <c r="H1" s="5">
        <v>-2</v>
      </c>
      <c r="I1" s="5">
        <v>-1</v>
      </c>
      <c r="J1" s="5">
        <v>0</v>
      </c>
      <c r="K1" s="5">
        <v>1</v>
      </c>
      <c r="L1" s="5">
        <v>2</v>
      </c>
      <c r="M1" s="5">
        <v>3</v>
      </c>
      <c r="N1" s="5">
        <v>4</v>
      </c>
      <c r="O1" s="5">
        <v>5</v>
      </c>
      <c r="P1" s="5">
        <v>6</v>
      </c>
    </row>
    <row r="2" spans="1:16" x14ac:dyDescent="0.25">
      <c r="A2" t="s">
        <v>112</v>
      </c>
      <c r="C2" s="109">
        <v>10429.402582999999</v>
      </c>
      <c r="D2" s="109">
        <v>9125.7272599999997</v>
      </c>
      <c r="E2" s="109">
        <v>7822.0519370000002</v>
      </c>
      <c r="F2" s="109">
        <v>6518.3766139999998</v>
      </c>
      <c r="G2" s="109">
        <v>5214.7012910000003</v>
      </c>
      <c r="H2" s="133">
        <v>3911.0259679999999</v>
      </c>
      <c r="I2" s="109">
        <v>2607.350645</v>
      </c>
      <c r="J2" s="109">
        <v>1303.6753220000001</v>
      </c>
      <c r="K2" s="109">
        <v>0</v>
      </c>
      <c r="L2" s="109">
        <v>-1303.675324</v>
      </c>
      <c r="M2" s="109">
        <v>-2607.3506470000002</v>
      </c>
      <c r="N2" s="109">
        <v>-3911.0259700000001</v>
      </c>
      <c r="O2" s="109">
        <v>-5214.7012930000001</v>
      </c>
      <c r="P2" s="109">
        <v>-6518.3766159999996</v>
      </c>
    </row>
    <row r="3" spans="1:16" x14ac:dyDescent="0.25">
      <c r="A3" t="s">
        <v>110</v>
      </c>
      <c r="C3">
        <v>5400</v>
      </c>
      <c r="D3">
        <v>4320</v>
      </c>
      <c r="E3">
        <v>3240</v>
      </c>
      <c r="F3">
        <v>2160</v>
      </c>
      <c r="G3">
        <v>1080</v>
      </c>
      <c r="I3">
        <v>1080</v>
      </c>
      <c r="J3">
        <v>2160</v>
      </c>
      <c r="K3">
        <v>3240</v>
      </c>
      <c r="L3">
        <v>4320</v>
      </c>
      <c r="M3">
        <v>5400</v>
      </c>
      <c r="N3">
        <v>6480</v>
      </c>
      <c r="O3">
        <v>7560</v>
      </c>
      <c r="P3">
        <v>8640</v>
      </c>
    </row>
    <row r="4" spans="1:16" x14ac:dyDescent="0.25">
      <c r="A4" t="s">
        <v>111</v>
      </c>
      <c r="C4">
        <v>9600</v>
      </c>
      <c r="D4">
        <v>7680</v>
      </c>
      <c r="E4">
        <v>5760</v>
      </c>
      <c r="F4">
        <v>3840</v>
      </c>
      <c r="G4">
        <v>1920</v>
      </c>
      <c r="I4">
        <v>1920</v>
      </c>
      <c r="J4">
        <v>3840</v>
      </c>
      <c r="K4">
        <v>5760</v>
      </c>
      <c r="L4">
        <v>7680</v>
      </c>
      <c r="M4">
        <v>9600</v>
      </c>
      <c r="N4">
        <v>11520</v>
      </c>
      <c r="O4">
        <v>13440</v>
      </c>
      <c r="P4">
        <v>15360</v>
      </c>
    </row>
    <row r="5" spans="1:16" x14ac:dyDescent="0.25">
      <c r="H5" s="1" t="s">
        <v>39</v>
      </c>
      <c r="K5" t="s">
        <v>96</v>
      </c>
      <c r="M5" t="s">
        <v>109</v>
      </c>
    </row>
    <row r="6" spans="1:16" x14ac:dyDescent="0.25">
      <c r="A6" t="s">
        <v>108</v>
      </c>
      <c r="C6" s="5">
        <v>-5</v>
      </c>
      <c r="D6" s="5">
        <v>-4</v>
      </c>
      <c r="E6" s="5">
        <v>-3</v>
      </c>
      <c r="F6" s="5">
        <v>-2</v>
      </c>
      <c r="G6" s="5">
        <v>-1</v>
      </c>
      <c r="H6" s="7">
        <v>0</v>
      </c>
      <c r="I6" s="5">
        <v>1</v>
      </c>
      <c r="J6" s="5">
        <v>2</v>
      </c>
      <c r="K6" s="5">
        <v>3</v>
      </c>
      <c r="L6" s="5">
        <v>4</v>
      </c>
      <c r="M6" s="5">
        <v>5</v>
      </c>
      <c r="N6" s="5">
        <v>6</v>
      </c>
      <c r="O6" s="5">
        <v>7</v>
      </c>
      <c r="P6" s="5">
        <v>8</v>
      </c>
    </row>
    <row r="7" spans="1:16" x14ac:dyDescent="0.25">
      <c r="A7" t="s">
        <v>86</v>
      </c>
      <c r="C7" s="109">
        <f t="shared" ref="C7:H7" si="0">C2-$H$2</f>
        <v>6518.3766149999992</v>
      </c>
      <c r="D7" s="109">
        <f t="shared" si="0"/>
        <v>5214.7012919999997</v>
      </c>
      <c r="E7" s="109">
        <f t="shared" si="0"/>
        <v>3911.0259690000003</v>
      </c>
      <c r="F7" s="109">
        <f t="shared" si="0"/>
        <v>2607.3506459999999</v>
      </c>
      <c r="G7" s="109">
        <f t="shared" si="0"/>
        <v>1303.6753230000004</v>
      </c>
      <c r="H7" s="109">
        <f t="shared" si="0"/>
        <v>0</v>
      </c>
      <c r="I7" s="109">
        <f>I2-$H$2</f>
        <v>-1303.6753229999999</v>
      </c>
      <c r="J7" s="109">
        <f t="shared" ref="J7:P7" si="1">J2-$H$2</f>
        <v>-2607.3506459999999</v>
      </c>
      <c r="K7" s="109">
        <f t="shared" si="1"/>
        <v>-3911.0259679999999</v>
      </c>
      <c r="L7" s="109">
        <f t="shared" si="1"/>
        <v>-5214.7012919999997</v>
      </c>
      <c r="M7" s="109">
        <f t="shared" si="1"/>
        <v>-6518.3766150000001</v>
      </c>
      <c r="N7" s="109">
        <f t="shared" si="1"/>
        <v>-7822.0519380000005</v>
      </c>
      <c r="O7" s="109">
        <f t="shared" si="1"/>
        <v>-9125.727261</v>
      </c>
      <c r="P7" s="109">
        <f t="shared" si="1"/>
        <v>-10429.402583999999</v>
      </c>
    </row>
    <row r="8" spans="1:16" x14ac:dyDescent="0.25">
      <c r="A8" t="s">
        <v>113</v>
      </c>
      <c r="I8" s="134">
        <v>416</v>
      </c>
    </row>
    <row r="9" spans="1:16" x14ac:dyDescent="0.25">
      <c r="A9" s="5" t="s">
        <v>115</v>
      </c>
      <c r="I9">
        <f>0.6*I8</f>
        <v>249.6</v>
      </c>
    </row>
    <row r="10" spans="1:16" x14ac:dyDescent="0.25">
      <c r="A10" t="s">
        <v>114</v>
      </c>
      <c r="I10" s="134">
        <v>1505</v>
      </c>
    </row>
    <row r="11" spans="1:16" x14ac:dyDescent="0.25">
      <c r="A11" t="s">
        <v>117</v>
      </c>
      <c r="I11">
        <f>0.6*I4</f>
        <v>1152</v>
      </c>
    </row>
    <row r="12" spans="1:16" x14ac:dyDescent="0.2">
      <c r="A12" t="s">
        <v>118</v>
      </c>
      <c r="I12">
        <f>I11/I10</f>
        <v>0.76544850498338868</v>
      </c>
    </row>
    <row r="13" spans="1:16" x14ac:dyDescent="0.2">
      <c r="A13" t="s">
        <v>116</v>
      </c>
      <c r="I13">
        <f>0.6*I8</f>
        <v>249.6</v>
      </c>
    </row>
    <row r="14" spans="1:16" x14ac:dyDescent="0.2">
      <c r="A14" t="s">
        <v>119</v>
      </c>
      <c r="I14">
        <f>I13/I10</f>
        <v>0.1658471760797342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RedRoom (2)</vt:lpstr>
      <vt:lpstr>RedRoom</vt:lpstr>
      <vt:lpstr>RedRoom Extended</vt:lpstr>
      <vt:lpstr>2 Sprites per Dancer</vt:lpstr>
      <vt:lpstr>Scaling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HDE</dc:creator>
  <cp:lastModifiedBy>HDE</cp:lastModifiedBy>
  <dcterms:created xsi:type="dcterms:W3CDTF">2015-11-12T09:47:18Z</dcterms:created>
  <dcterms:modified xsi:type="dcterms:W3CDTF">2016-02-03T15:43:34Z</dcterms:modified>
</cp:coreProperties>
</file>